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id.gierkowski\Desktop\Tramwaje www\"/>
    </mc:Choice>
  </mc:AlternateContent>
  <bookViews>
    <workbookView xWindow="0" yWindow="0" windowWidth="19368" windowHeight="9084" activeTab="1"/>
  </bookViews>
  <sheets>
    <sheet name="Harmonogram" sheetId="5" r:id="rId1"/>
    <sheet name="Budżet_ka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 localSheetId="0">#REF!</definedName>
    <definedName name="_MAG1">#REF!</definedName>
    <definedName name="_MAG11" localSheetId="0">[1]Zap!#REF!</definedName>
    <definedName name="_MAG11">[1]Zap!#REF!</definedName>
    <definedName name="_pog1" localSheetId="0">#REF!</definedName>
    <definedName name="_pog1">#REF!</definedName>
    <definedName name="_pog10" localSheetId="0">#REF!</definedName>
    <definedName name="_pog10">#REF!</definedName>
    <definedName name="_pog2" localSheetId="0">#REF!</definedName>
    <definedName name="_pog2">#REF!</definedName>
    <definedName name="_pog3" localSheetId="0">#REF!</definedName>
    <definedName name="_pog3">#REF!</definedName>
    <definedName name="_pog4" localSheetId="0">#REF!</definedName>
    <definedName name="_pog4">#REF!</definedName>
    <definedName name="_pog5" localSheetId="0">#REF!</definedName>
    <definedName name="_pog5">#REF!</definedName>
    <definedName name="_pog6" localSheetId="0">#REF!</definedName>
    <definedName name="_pog6">#REF!</definedName>
    <definedName name="_pog7" localSheetId="0">#REF!</definedName>
    <definedName name="_pog7">#REF!</definedName>
    <definedName name="_pog8" localSheetId="0">#REF!</definedName>
    <definedName name="_pog8">#REF!</definedName>
    <definedName name="_pog9" localSheetId="0">#REF!</definedName>
    <definedName name="_pog9">#REF!</definedName>
    <definedName name="_reg2" localSheetId="0" hidden="1">#REF!</definedName>
    <definedName name="_reg2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">'[2]Loan Schedule USD'!$B$5</definedName>
    <definedName name="aaa" localSheetId="0" hidden="1">#REF!</definedName>
    <definedName name="aaa" hidden="1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a" localSheetId="0">#REF!</definedName>
    <definedName name="aaaaaaa">#REF!</definedName>
    <definedName name="aaasss" localSheetId="0">#REF!</definedName>
    <definedName name="aaasss">#REF!</definedName>
    <definedName name="aiec" localSheetId="0">#REF!</definedName>
    <definedName name="aiec">#REF!</definedName>
    <definedName name="AIFC" localSheetId="0">#REF!</definedName>
    <definedName name="AIFC">#REF!</definedName>
    <definedName name="amortyzacja_bilansowa_od_początku_roku">'[3]krosno -&gt; grupę, amortyzację'!$M$2:$M$16384</definedName>
    <definedName name="as" localSheetId="0" hidden="1">#REF!</definedName>
    <definedName name="as" hidden="1">#REF!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E_ec_tar" localSheetId="0">#REF!</definedName>
    <definedName name="BE_ec_tar">#REF!</definedName>
    <definedName name="BE_tariff" localSheetId="0">#REF!</definedName>
    <definedName name="BE_tariff">#REF!</definedName>
    <definedName name="CF_other" localSheetId="0">#REF!</definedName>
    <definedName name="CF_other">#REF!</definedName>
    <definedName name="Commitment_fee">'[4]Loan Schedule1'!$B$8</definedName>
    <definedName name="conn" localSheetId="0">#REF!</definedName>
    <definedName name="conn">#REF!</definedName>
    <definedName name="coverage" localSheetId="0">#REF!</definedName>
    <definedName name="coverage">#REF!</definedName>
    <definedName name="coverage2005" localSheetId="0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 localSheetId="0">#REF!</definedName>
    <definedName name="dd">#REF!</definedName>
    <definedName name="ddddd" localSheetId="0">#REF!</definedName>
    <definedName name="ddddd">#REF!</definedName>
    <definedName name="ddfdfff" localSheetId="0">#REF!</definedName>
    <definedName name="ddfdfff">#REF!</definedName>
    <definedName name="delay" localSheetId="0">#REF!</definedName>
    <definedName name="delay">#REF!</definedName>
    <definedName name="DEMAND" localSheetId="0">#REF!</definedName>
    <definedName name="DEMAND">#REF!</definedName>
    <definedName name="dep" localSheetId="0">[6]Jaroszow1!#REF!</definedName>
    <definedName name="dep">[6]Jaroszow1!#REF!</definedName>
    <definedName name="E_BENEFITS" localSheetId="0">#REF!</definedName>
    <definedName name="E_BENEFITS">#REF!</definedName>
    <definedName name="e_i" localSheetId="0">#REF!</definedName>
    <definedName name="e_i">#REF!</definedName>
    <definedName name="e_p" localSheetId="0">#REF!</definedName>
    <definedName name="e_p">#REF!</definedName>
    <definedName name="EBCA" localSheetId="0">#REF!</definedName>
    <definedName name="EBCA">#REF!</definedName>
    <definedName name="EC_COST" localSheetId="0">#REF!</definedName>
    <definedName name="EC_COST">#REF!</definedName>
    <definedName name="ec_subs" localSheetId="0">#REF!</definedName>
    <definedName name="ec_subs">#REF!</definedName>
    <definedName name="eeeeee" localSheetId="0">#REF!</definedName>
    <definedName name="eeeeee">#REF!</definedName>
    <definedName name="eirr" localSheetId="0">#REF!</definedName>
    <definedName name="eirr">#REF!</definedName>
    <definedName name="enpv" localSheetId="0">#REF!</definedName>
    <definedName name="enpv">#REF!</definedName>
    <definedName name="eocc" localSheetId="0">#REF!</definedName>
    <definedName name="eocc">#REF!</definedName>
    <definedName name="Excel_BuiltIn_Database_0" localSheetId="0">#REF!</definedName>
    <definedName name="Excel_BuiltIn_Database_0">#REF!</definedName>
    <definedName name="Excel_BuiltIn_Recorder_0" localSheetId="0">#REF!</definedName>
    <definedName name="Excel_BuiltIn_Recorder_0">#REF!</definedName>
    <definedName name="FBCA" localSheetId="0">#REF!</definedName>
    <definedName name="FBCA">#REF!</definedName>
    <definedName name="FCC" localSheetId="0">#REF!</definedName>
    <definedName name="FCC">#REF!</definedName>
    <definedName name="fff" localSheetId="0">#REF!</definedName>
    <definedName name="fff">#REF!</definedName>
    <definedName name="FINCOST" localSheetId="0">#REF!</definedName>
    <definedName name="FINCOST">#REF!</definedName>
    <definedName name="firr" localSheetId="0">#REF!</definedName>
    <definedName name="firr">#REF!</definedName>
    <definedName name="fnpv" localSheetId="0">#REF!</definedName>
    <definedName name="fnpv">#REF!</definedName>
    <definedName name="gdp" localSheetId="0">#REF!</definedName>
    <definedName name="gdp">#REF!</definedName>
    <definedName name="growth" localSheetId="0">#REF!</definedName>
    <definedName name="growth">#REF!</definedName>
    <definedName name="jump" localSheetId="0">[6]Jaroszow1!#REF!</definedName>
    <definedName name="jump">[6]Jaroszow1!#REF!</definedName>
    <definedName name="KAPITA_Y_W_ASNE">[5]FO1NOWE!$B$60,[5]FO1NOWE!$B$60:$AZ$60</definedName>
    <definedName name="kasa" localSheetId="0">#REF!</definedName>
    <definedName name="kasa">#REF!</definedName>
    <definedName name="kasa_w" localSheetId="0">#REF!</definedName>
    <definedName name="kasa_w">#REF!</definedName>
    <definedName name="kasa_w2" localSheetId="0">#REF!</definedName>
    <definedName name="kasa_w2">#REF!</definedName>
    <definedName name="kasa1" localSheetId="0">#REF!</definedName>
    <definedName name="kasa1">#REF!</definedName>
    <definedName name="kasa1_w" localSheetId="0">#REF!</definedName>
    <definedName name="kasa1_w">#REF!</definedName>
    <definedName name="kasa1_w2" localSheetId="0">#REF!</definedName>
    <definedName name="kasa1_w2">#REF!</definedName>
    <definedName name="kasa10" localSheetId="0">#REF!</definedName>
    <definedName name="kasa10">#REF!</definedName>
    <definedName name="kasa2" localSheetId="0">#REF!</definedName>
    <definedName name="kasa2">#REF!</definedName>
    <definedName name="kasa2_w" localSheetId="0">#REF!</definedName>
    <definedName name="kasa2_w">#REF!</definedName>
    <definedName name="kasa2_w2" localSheetId="0">#REF!</definedName>
    <definedName name="kasa2_w2">#REF!</definedName>
    <definedName name="kasa3" localSheetId="0">#REF!</definedName>
    <definedName name="kasa3">#REF!</definedName>
    <definedName name="kasa3_w" localSheetId="0">#REF!</definedName>
    <definedName name="kasa3_w">#REF!</definedName>
    <definedName name="kasa3_w2" localSheetId="0">#REF!</definedName>
    <definedName name="kasa3_w2">#REF!</definedName>
    <definedName name="kasa4" localSheetId="0">#REF!</definedName>
    <definedName name="kasa4">#REF!</definedName>
    <definedName name="kasa4_w" localSheetId="0">#REF!</definedName>
    <definedName name="kasa4_w">#REF!</definedName>
    <definedName name="kasa4_w2" localSheetId="0">#REF!</definedName>
    <definedName name="kasa4_w2">#REF!</definedName>
    <definedName name="kasa5" localSheetId="0">#REF!</definedName>
    <definedName name="kasa5">#REF!</definedName>
    <definedName name="kasa5_w" localSheetId="0">#REF!</definedName>
    <definedName name="kasa5_w">#REF!</definedName>
    <definedName name="kasa5_w2" localSheetId="0">#REF!</definedName>
    <definedName name="kasa5_w2">#REF!</definedName>
    <definedName name="kasa6" localSheetId="0">#REF!</definedName>
    <definedName name="kasa6">#REF!</definedName>
    <definedName name="kasa6_w" localSheetId="0">#REF!</definedName>
    <definedName name="kasa6_w">#REF!</definedName>
    <definedName name="kasa6_w2" localSheetId="0">#REF!</definedName>
    <definedName name="kasa6_w2">#REF!</definedName>
    <definedName name="kasa7" localSheetId="0">#REF!</definedName>
    <definedName name="kasa7">#REF!</definedName>
    <definedName name="kasa8" localSheetId="0">#REF!</definedName>
    <definedName name="kasa8">#REF!</definedName>
    <definedName name="kasa9" localSheetId="0">#REF!</definedName>
    <definedName name="kasa9">#REF!</definedName>
    <definedName name="Koszty">[7]Koszty!$A$1:$J$253</definedName>
    <definedName name="kredyt" localSheetId="0">#REF!</definedName>
    <definedName name="kredyt">#REF!</definedName>
    <definedName name="kredyt_w" localSheetId="0">#REF!</definedName>
    <definedName name="kredyt_w">#REF!</definedName>
    <definedName name="kredyt_w2" localSheetId="0">#REF!</definedName>
    <definedName name="kredyt_w2">#REF!</definedName>
    <definedName name="kredyt1" localSheetId="0">#REF!</definedName>
    <definedName name="kredyt1">#REF!</definedName>
    <definedName name="kredyt1_w" localSheetId="0">#REF!</definedName>
    <definedName name="kredyt1_w">#REF!</definedName>
    <definedName name="kredyt1_w2" localSheetId="0">#REF!</definedName>
    <definedName name="kredyt1_w2">#REF!</definedName>
    <definedName name="kredyt10" localSheetId="0">#REF!</definedName>
    <definedName name="kredyt10">#REF!</definedName>
    <definedName name="kredyt2" localSheetId="0">#REF!</definedName>
    <definedName name="kredyt2">#REF!</definedName>
    <definedName name="kredyt2_w" localSheetId="0">#REF!</definedName>
    <definedName name="kredyt2_w">#REF!</definedName>
    <definedName name="kredyt2_w2" localSheetId="0">#REF!</definedName>
    <definedName name="kredyt2_w2">#REF!</definedName>
    <definedName name="kredyt3" localSheetId="0">#REF!</definedName>
    <definedName name="kredyt3">#REF!</definedName>
    <definedName name="kredyt3_w" localSheetId="0">#REF!</definedName>
    <definedName name="kredyt3_w">#REF!</definedName>
    <definedName name="kredyt3_w2" localSheetId="0">#REF!</definedName>
    <definedName name="kredyt3_w2">#REF!</definedName>
    <definedName name="kredyt4" localSheetId="0">#REF!</definedName>
    <definedName name="kredyt4">#REF!</definedName>
    <definedName name="kredyt4_w" localSheetId="0">#REF!</definedName>
    <definedName name="kredyt4_w">#REF!</definedName>
    <definedName name="kredyt4_w2" localSheetId="0">#REF!</definedName>
    <definedName name="kredyt4_w2">#REF!</definedName>
    <definedName name="kredyt5" localSheetId="0">#REF!</definedName>
    <definedName name="kredyt5">#REF!</definedName>
    <definedName name="kredyt5_w" localSheetId="0">#REF!</definedName>
    <definedName name="kredyt5_w">#REF!</definedName>
    <definedName name="kredyt5_w2" localSheetId="0">#REF!</definedName>
    <definedName name="kredyt5_w2">#REF!</definedName>
    <definedName name="kredyt6" localSheetId="0">#REF!</definedName>
    <definedName name="kredyt6">#REF!</definedName>
    <definedName name="kredyt6_w" localSheetId="0">#REF!</definedName>
    <definedName name="kredyt6_w">#REF!</definedName>
    <definedName name="kredyt6_w2" localSheetId="0">#REF!</definedName>
    <definedName name="kredyt6_w2">#REF!</definedName>
    <definedName name="kredyt7" localSheetId="0">#REF!</definedName>
    <definedName name="kredyt7">#REF!</definedName>
    <definedName name="kredyt8" localSheetId="0">#REF!</definedName>
    <definedName name="kredyt8">#REF!</definedName>
    <definedName name="kredyt9" localSheetId="0">#REF!</definedName>
    <definedName name="kredyt9">#REF!</definedName>
    <definedName name="lcd" localSheetId="0">#REF!</definedName>
    <definedName name="lcd">#REF!</definedName>
    <definedName name="life" localSheetId="0">#REF!</definedName>
    <definedName name="life">#REF!</definedName>
    <definedName name="loan1" localSheetId="0">[6]Jaroszow1!#REF!</definedName>
    <definedName name="loan1">[6]Jaroszow1!#REF!</definedName>
    <definedName name="loan2" localSheetId="0">[6]Jaroszow1!#REF!</definedName>
    <definedName name="loan2">[6]Jaroszow1!#REF!</definedName>
    <definedName name="loan3" localSheetId="0">[6]Jaroszow1!#REF!</definedName>
    <definedName name="loan3">[6]Jaroszow1!#REF!</definedName>
    <definedName name="obszar" localSheetId="0">#REF!</definedName>
    <definedName name="obszar">#REF!</definedName>
    <definedName name="_xlnm.Print_Area" localSheetId="0">Harmonogram!$A$1:$AK$64</definedName>
    <definedName name="Oprocentowanie2" localSheetId="0">[8]koszty!#REF!</definedName>
    <definedName name="Oprocentowanie2">[8]koszty!#REF!</definedName>
    <definedName name="P_USERS" localSheetId="0">#REF!</definedName>
    <definedName name="P_USERS">#REF!</definedName>
    <definedName name="piped_water_1996" localSheetId="0">#REF!</definedName>
    <definedName name="piped_water_1996">#REF!</definedName>
    <definedName name="pog" localSheetId="0">#REF!</definedName>
    <definedName name="pog">#REF!</definedName>
    <definedName name="pog_w" localSheetId="0">#REF!</definedName>
    <definedName name="pog_w">#REF!</definedName>
    <definedName name="pog_w2" localSheetId="0">#REF!</definedName>
    <definedName name="pog_w2">#REF!</definedName>
    <definedName name="pog1_w" localSheetId="0">#REF!</definedName>
    <definedName name="pog1_w">#REF!</definedName>
    <definedName name="pog1_w2" localSheetId="0">#REF!</definedName>
    <definedName name="pog1_w2">#REF!</definedName>
    <definedName name="pog2_w" localSheetId="0">#REF!</definedName>
    <definedName name="pog2_w">#REF!</definedName>
    <definedName name="pog2_w2" localSheetId="0">#REF!</definedName>
    <definedName name="pog2_w2">#REF!</definedName>
    <definedName name="pog3_w" localSheetId="0">#REF!</definedName>
    <definedName name="pog3_w">#REF!</definedName>
    <definedName name="pog3_w2" localSheetId="0">#REF!</definedName>
    <definedName name="pog3_w2">#REF!</definedName>
    <definedName name="pog4_w" localSheetId="0">#REF!</definedName>
    <definedName name="pog4_w">#REF!</definedName>
    <definedName name="pog4_w2" localSheetId="0">#REF!</definedName>
    <definedName name="pog4_w2">#REF!</definedName>
    <definedName name="pog5_w" localSheetId="0">#REF!</definedName>
    <definedName name="pog5_w">#REF!</definedName>
    <definedName name="pog5_w2" localSheetId="0">#REF!</definedName>
    <definedName name="pog5_w2">#REF!</definedName>
    <definedName name="pog6_w" localSheetId="0">#REF!</definedName>
    <definedName name="pog6_w">#REF!</definedName>
    <definedName name="pog6_w2" localSheetId="0">#REF!</definedName>
    <definedName name="pog6_w2">#REF!</definedName>
    <definedName name="prowizja" localSheetId="0">[8]Założenia!#REF!</definedName>
    <definedName name="prowizja">[8]Założenia!#REF!</definedName>
    <definedName name="qq" localSheetId="0">#REF!</definedName>
    <definedName name="qq">#REF!</definedName>
    <definedName name="qqqqq" localSheetId="0">#REF!</definedName>
    <definedName name="qqqqq">#REF!</definedName>
    <definedName name="rat" localSheetId="0">[8]Założenia!#REF!</definedName>
    <definedName name="rat">[8]Założenia!#REF!</definedName>
    <definedName name="regx2" localSheetId="0" hidden="1">#REF!</definedName>
    <definedName name="regx2" hidden="1">#REF!</definedName>
    <definedName name="_xlnm.Recorder" localSheetId="0">#REF!</definedName>
    <definedName name="_xlnm.Recorder">#REF!</definedName>
    <definedName name="Rentowność_dzia_alności_podstawowej">[5]FO1NOWE!$B$104:$AZ$104,[5]FO1NOWE!$B$105:$AZ$105</definedName>
    <definedName name="repay1" localSheetId="0">[6]Jaroszow1!#REF!</definedName>
    <definedName name="repay1">[6]Jaroszow1!#REF!</definedName>
    <definedName name="repay2" localSheetId="0">[6]Jaroszow1!#REF!</definedName>
    <definedName name="repay2">[6]Jaroszow1!#REF!</definedName>
    <definedName name="repay3" localSheetId="0">[6]Jaroszow1!#REF!</definedName>
    <definedName name="repay3">[6]Jaroszow1!#REF!</definedName>
    <definedName name="REVENUES" localSheetId="0">#REF!</definedName>
    <definedName name="REVENUES">#REF!</definedName>
    <definedName name="RGK">'[3]krosno -&gt; grupę, amortyzację'!$J$2:$J$16384</definedName>
    <definedName name="rofa" localSheetId="0">[6]Jaroszow1!#REF!</definedName>
    <definedName name="rofa">[6]Jaroszow1!#REF!</definedName>
    <definedName name="Rok1_w" localSheetId="0">#REF!</definedName>
    <definedName name="Rok1_w">#REF!</definedName>
    <definedName name="Rok1_w2" localSheetId="0">#REF!</definedName>
    <definedName name="Rok1_w2">#REF!</definedName>
    <definedName name="Rok10_w" localSheetId="0">#REF!</definedName>
    <definedName name="Rok10_w">#REF!</definedName>
    <definedName name="Rok2_w" localSheetId="0">#REF!</definedName>
    <definedName name="Rok2_w">#REF!</definedName>
    <definedName name="Rok2_w2" localSheetId="0">#REF!</definedName>
    <definedName name="Rok2_w2">#REF!</definedName>
    <definedName name="Rok3_w" localSheetId="0">#REF!</definedName>
    <definedName name="Rok3_w">#REF!</definedName>
    <definedName name="Rok3_w2" localSheetId="0">#REF!</definedName>
    <definedName name="Rok3_w2">#REF!</definedName>
    <definedName name="Rok4_w" localSheetId="0">#REF!</definedName>
    <definedName name="Rok4_w">#REF!</definedName>
    <definedName name="Rok4_w2" localSheetId="0">#REF!</definedName>
    <definedName name="Rok4_w2">#REF!</definedName>
    <definedName name="Rok5_w" localSheetId="0">#REF!</definedName>
    <definedName name="Rok5_w">#REF!</definedName>
    <definedName name="Rok5_w2" localSheetId="0">#REF!</definedName>
    <definedName name="Rok5_w2">#REF!</definedName>
    <definedName name="Rok6_w" localSheetId="0">#REF!</definedName>
    <definedName name="Rok6_w">#REF!</definedName>
    <definedName name="Rok6_w2" localSheetId="0">#REF!</definedName>
    <definedName name="Rok6_w2">#REF!</definedName>
    <definedName name="Rok7_w" localSheetId="0">#REF!</definedName>
    <definedName name="Rok7_w">#REF!</definedName>
    <definedName name="Rok8_w" localSheetId="0">#REF!</definedName>
    <definedName name="Rok8_w">#REF!</definedName>
    <definedName name="Rok9_w" localSheetId="0">#REF!</definedName>
    <definedName name="Rok9_w">#REF!</definedName>
    <definedName name="rrr" localSheetId="0">#REF!</definedName>
    <definedName name="rrr">#REF!</definedName>
    <definedName name="SA" localSheetId="0">#REF!</definedName>
    <definedName name="SA">#REF!</definedName>
    <definedName name="sa_eb" localSheetId="0">#REF!</definedName>
    <definedName name="sa_eb">#REF!</definedName>
    <definedName name="sa_inv" localSheetId="0">#REF!</definedName>
    <definedName name="sa_inv">#REF!</definedName>
    <definedName name="SD" localSheetId="0">#REF!</definedName>
    <definedName name="SD">#REF!</definedName>
    <definedName name="SDD" localSheetId="0">#REF!</definedName>
    <definedName name="SDD">#REF!</definedName>
    <definedName name="SERF" localSheetId="0">#REF!</definedName>
    <definedName name="SERF">#REF!</definedName>
    <definedName name="ss" localSheetId="0" hidden="1">#REF!</definedName>
    <definedName name="ss" hidden="1">#REF!</definedName>
    <definedName name="ssssss" localSheetId="0">#REF!</definedName>
    <definedName name="ssssss">#REF!</definedName>
    <definedName name="SUMA" localSheetId="0">#REF!</definedName>
    <definedName name="SUMA">#REF!</definedName>
    <definedName name="SUMA_GBA" localSheetId="0">#REF!</definedName>
    <definedName name="SUMA_GBA">#REF!</definedName>
    <definedName name="SUMA_KK" localSheetId="0">#REF!</definedName>
    <definedName name="SUMA_KK">#REF!</definedName>
    <definedName name="SUMMA" localSheetId="0">#REF!</definedName>
    <definedName name="SUMMA">#REF!</definedName>
    <definedName name="SWR" localSheetId="0">#REF!</definedName>
    <definedName name="SWR">#REF!</definedName>
    <definedName name="SWRF" localSheetId="0">#REF!</definedName>
    <definedName name="SWRF">#REF!</definedName>
    <definedName name="TAB.4" localSheetId="0">#REF!</definedName>
    <definedName name="TAB.4">#REF!</definedName>
    <definedName name="tax" localSheetId="0">[6]Jaroszow1!#REF!</definedName>
    <definedName name="tax">[6]Jaroszow1!#REF!</definedName>
    <definedName name="total_water_ec_1996" localSheetId="0">#REF!</definedName>
    <definedName name="total_water_ec_1996">#REF!</definedName>
    <definedName name="ttt" localSheetId="0">#REF!</definedName>
    <definedName name="ttt">#REF!</definedName>
    <definedName name="tttttt" localSheetId="0">#REF!</definedName>
    <definedName name="tttttt">#REF!</definedName>
    <definedName name="tttttttt" localSheetId="0">#REF!</definedName>
    <definedName name="tttttttt">#REF!</definedName>
    <definedName name="tyyu" localSheetId="0">#REF!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 localSheetId="0">#REF!</definedName>
    <definedName name="www">#REF!</definedName>
    <definedName name="wwww" localSheetId="0">#REF!</definedName>
    <definedName name="wwww">#REF!</definedName>
    <definedName name="wwwwww" localSheetId="0">#REF!</definedName>
    <definedName name="wwwwww">#REF!</definedName>
    <definedName name="xxx" localSheetId="0" hidden="1">#REF!</definedName>
    <definedName name="xxx" hidden="1">#REF!</definedName>
    <definedName name="year2000" localSheetId="0">#REF!</definedName>
    <definedName name="year2000">#REF!</definedName>
    <definedName name="year2005" localSheetId="0">#REF!</definedName>
    <definedName name="year2005">#REF!</definedName>
    <definedName name="years" localSheetId="0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62913"/>
</workbook>
</file>

<file path=xl/calcChain.xml><?xml version="1.0" encoding="utf-8"?>
<calcChain xmlns="http://schemas.openxmlformats.org/spreadsheetml/2006/main">
  <c r="D66" i="5" l="1"/>
  <c r="D70" i="5"/>
  <c r="E81" i="5" s="1"/>
  <c r="E70" i="5"/>
  <c r="I70" i="5"/>
  <c r="I81" i="5"/>
  <c r="D82" i="5"/>
  <c r="G87" i="5"/>
  <c r="D96" i="5"/>
  <c r="D97" i="5"/>
  <c r="D87" i="5" l="1"/>
  <c r="F81" i="5"/>
  <c r="U19" i="5"/>
  <c r="V19" i="5" s="1"/>
  <c r="BP63" i="5" l="1"/>
  <c r="AP64" i="5" l="1"/>
  <c r="AQ64" i="5"/>
  <c r="AR64" i="5"/>
  <c r="AS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AO64" i="5"/>
  <c r="L64" i="5"/>
  <c r="M64" i="5"/>
  <c r="N64" i="5"/>
  <c r="O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K64" i="5"/>
  <c r="AP44" i="5"/>
  <c r="AQ44" i="5"/>
  <c r="AR44" i="5"/>
  <c r="AS44" i="5"/>
  <c r="AU44" i="5"/>
  <c r="BN44" i="5"/>
  <c r="AO44" i="5"/>
  <c r="L44" i="5"/>
  <c r="M44" i="5"/>
  <c r="K44" i="5"/>
  <c r="CW61" i="5"/>
  <c r="CX61" i="5"/>
  <c r="CY61" i="5"/>
  <c r="CZ61" i="5"/>
  <c r="DA61" i="5"/>
  <c r="DJ61" i="5"/>
  <c r="DK61" i="5"/>
  <c r="DL61" i="5"/>
  <c r="DM61" i="5"/>
  <c r="DN61" i="5"/>
  <c r="DO61" i="5"/>
  <c r="DP61" i="5"/>
  <c r="DQ61" i="5"/>
  <c r="DR61" i="5"/>
  <c r="DS61" i="5"/>
  <c r="DT61" i="5"/>
  <c r="DU61" i="5"/>
  <c r="CW63" i="5"/>
  <c r="CX63" i="5"/>
  <c r="CY63" i="5"/>
  <c r="CZ63" i="5"/>
  <c r="DA63" i="5"/>
  <c r="DJ63" i="5"/>
  <c r="DK63" i="5"/>
  <c r="DL63" i="5"/>
  <c r="DM63" i="5"/>
  <c r="DN63" i="5"/>
  <c r="DO63" i="5"/>
  <c r="DP63" i="5"/>
  <c r="DQ63" i="5"/>
  <c r="DR63" i="5"/>
  <c r="DS63" i="5"/>
  <c r="DT63" i="5"/>
  <c r="DU63" i="5"/>
  <c r="CV61" i="5"/>
  <c r="CV63" i="5"/>
  <c r="AT58" i="5" l="1"/>
  <c r="BT60" i="5"/>
  <c r="CW60" i="5" s="1"/>
  <c r="BU60" i="5"/>
  <c r="CX60" i="5" s="1"/>
  <c r="BV60" i="5"/>
  <c r="CY60" i="5" s="1"/>
  <c r="BW60" i="5"/>
  <c r="CZ60" i="5" s="1"/>
  <c r="BX60" i="5"/>
  <c r="DA60" i="5" s="1"/>
  <c r="CG60" i="5"/>
  <c r="DJ60" i="5" s="1"/>
  <c r="CH60" i="5"/>
  <c r="DK60" i="5" s="1"/>
  <c r="CI60" i="5"/>
  <c r="DL60" i="5" s="1"/>
  <c r="CJ60" i="5"/>
  <c r="DM60" i="5" s="1"/>
  <c r="CK60" i="5"/>
  <c r="DN60" i="5" s="1"/>
  <c r="CL60" i="5"/>
  <c r="DO60" i="5" s="1"/>
  <c r="CM60" i="5"/>
  <c r="DP60" i="5" s="1"/>
  <c r="CN60" i="5"/>
  <c r="DQ60" i="5" s="1"/>
  <c r="CO60" i="5"/>
  <c r="DR60" i="5" s="1"/>
  <c r="CP60" i="5"/>
  <c r="DS60" i="5" s="1"/>
  <c r="CQ60" i="5"/>
  <c r="DT60" i="5" s="1"/>
  <c r="CR60" i="5"/>
  <c r="DU60" i="5" s="1"/>
  <c r="BT62" i="5"/>
  <c r="CW62" i="5" s="1"/>
  <c r="BU62" i="5"/>
  <c r="CX62" i="5" s="1"/>
  <c r="BV62" i="5"/>
  <c r="CY62" i="5" s="1"/>
  <c r="BW62" i="5"/>
  <c r="CZ62" i="5" s="1"/>
  <c r="BX62" i="5"/>
  <c r="DA62" i="5" s="1"/>
  <c r="BZ62" i="5"/>
  <c r="DC62" i="5" s="1"/>
  <c r="CA62" i="5"/>
  <c r="DD62" i="5" s="1"/>
  <c r="CB62" i="5"/>
  <c r="DE62" i="5" s="1"/>
  <c r="CC62" i="5"/>
  <c r="DF62" i="5" s="1"/>
  <c r="CD62" i="5"/>
  <c r="DG62" i="5" s="1"/>
  <c r="CE62" i="5"/>
  <c r="DH62" i="5" s="1"/>
  <c r="CF62" i="5"/>
  <c r="DI62" i="5" s="1"/>
  <c r="CG62" i="5"/>
  <c r="DJ62" i="5" s="1"/>
  <c r="CH62" i="5"/>
  <c r="DK62" i="5" s="1"/>
  <c r="CI62" i="5"/>
  <c r="DL62" i="5" s="1"/>
  <c r="CJ62" i="5"/>
  <c r="DM62" i="5" s="1"/>
  <c r="CK62" i="5"/>
  <c r="DN62" i="5" s="1"/>
  <c r="CL62" i="5"/>
  <c r="DO62" i="5" s="1"/>
  <c r="CM62" i="5"/>
  <c r="DP62" i="5" s="1"/>
  <c r="CN62" i="5"/>
  <c r="DQ62" i="5" s="1"/>
  <c r="CO62" i="5"/>
  <c r="DR62" i="5" s="1"/>
  <c r="CP62" i="5"/>
  <c r="DS62" i="5" s="1"/>
  <c r="CQ62" i="5"/>
  <c r="DT62" i="5" s="1"/>
  <c r="CR62" i="5"/>
  <c r="DU62" i="5" s="1"/>
  <c r="BS60" i="5"/>
  <c r="CV60" i="5" s="1"/>
  <c r="BS62" i="5"/>
  <c r="CV62" i="5" s="1"/>
  <c r="BT49" i="5"/>
  <c r="BU49" i="5"/>
  <c r="BV49" i="5"/>
  <c r="BW49" i="5"/>
  <c r="BX49" i="5"/>
  <c r="BZ49" i="5"/>
  <c r="CA49" i="5"/>
  <c r="CB49" i="5"/>
  <c r="DE49" i="5" s="1"/>
  <c r="CC49" i="5"/>
  <c r="CD49" i="5"/>
  <c r="CE49" i="5"/>
  <c r="CF49" i="5"/>
  <c r="DI49" i="5" s="1"/>
  <c r="CG49" i="5"/>
  <c r="CH49" i="5"/>
  <c r="CI49" i="5"/>
  <c r="CJ49" i="5"/>
  <c r="DM49" i="5" s="1"/>
  <c r="CK49" i="5"/>
  <c r="CL49" i="5"/>
  <c r="CM49" i="5"/>
  <c r="CN49" i="5"/>
  <c r="DQ49" i="5" s="1"/>
  <c r="CO49" i="5"/>
  <c r="CP49" i="5"/>
  <c r="CQ49" i="5"/>
  <c r="CR49" i="5"/>
  <c r="DU49" i="5" s="1"/>
  <c r="BT50" i="5"/>
  <c r="BU50" i="5"/>
  <c r="CX50" i="5" s="1"/>
  <c r="BV50" i="5"/>
  <c r="CY50" i="5" s="1"/>
  <c r="BW50" i="5"/>
  <c r="CZ50" i="5" s="1"/>
  <c r="BX50" i="5"/>
  <c r="BY50" i="5"/>
  <c r="BZ50" i="5"/>
  <c r="DC50" i="5" s="1"/>
  <c r="CA50" i="5"/>
  <c r="DD50" i="5" s="1"/>
  <c r="CB50" i="5"/>
  <c r="CF50" i="5"/>
  <c r="CG50" i="5"/>
  <c r="DJ50" i="5" s="1"/>
  <c r="CH50" i="5"/>
  <c r="CI50" i="5"/>
  <c r="CJ50" i="5"/>
  <c r="CK50" i="5"/>
  <c r="DN50" i="5" s="1"/>
  <c r="CL50" i="5"/>
  <c r="DO50" i="5" s="1"/>
  <c r="CM50" i="5"/>
  <c r="CN50" i="5"/>
  <c r="CO50" i="5"/>
  <c r="DR50" i="5" s="1"/>
  <c r="CP50" i="5"/>
  <c r="CQ50" i="5"/>
  <c r="CR50" i="5"/>
  <c r="BT51" i="5"/>
  <c r="CW51" i="5" s="1"/>
  <c r="BU51" i="5"/>
  <c r="CX51" i="5" s="1"/>
  <c r="BV51" i="5"/>
  <c r="BW51" i="5"/>
  <c r="BX51" i="5"/>
  <c r="BY51" i="5"/>
  <c r="DB51" i="5" s="1"/>
  <c r="BZ51" i="5"/>
  <c r="CA51" i="5"/>
  <c r="CE51" i="5"/>
  <c r="DH51" i="5" s="1"/>
  <c r="CF51" i="5"/>
  <c r="CG51" i="5"/>
  <c r="DJ51" i="5" s="1"/>
  <c r="CH51" i="5"/>
  <c r="CI51" i="5"/>
  <c r="CJ51" i="5"/>
  <c r="DM51" i="5" s="1"/>
  <c r="CK51" i="5"/>
  <c r="DN51" i="5" s="1"/>
  <c r="CL51" i="5"/>
  <c r="CM51" i="5"/>
  <c r="DP51" i="5" s="1"/>
  <c r="CN51" i="5"/>
  <c r="DQ51" i="5" s="1"/>
  <c r="CO51" i="5"/>
  <c r="DR51" i="5" s="1"/>
  <c r="CP51" i="5"/>
  <c r="CQ51" i="5"/>
  <c r="CR51" i="5"/>
  <c r="DU51" i="5" s="1"/>
  <c r="BT52" i="5"/>
  <c r="CW52" i="5" s="1"/>
  <c r="BU52" i="5"/>
  <c r="BV52" i="5"/>
  <c r="CY52" i="5" s="1"/>
  <c r="BW52" i="5"/>
  <c r="CZ52" i="5" s="1"/>
  <c r="BX52" i="5"/>
  <c r="DA52" i="5" s="1"/>
  <c r="BY52" i="5"/>
  <c r="BZ52" i="5"/>
  <c r="CA52" i="5"/>
  <c r="DD52" i="5" s="1"/>
  <c r="CB52" i="5"/>
  <c r="DE52" i="5" s="1"/>
  <c r="CC52" i="5"/>
  <c r="CD52" i="5"/>
  <c r="DG52" i="5" s="1"/>
  <c r="CE52" i="5"/>
  <c r="DH52" i="5" s="1"/>
  <c r="CF52" i="5"/>
  <c r="DI52" i="5" s="1"/>
  <c r="CG52" i="5"/>
  <c r="CH52" i="5"/>
  <c r="CI52" i="5"/>
  <c r="DL52" i="5" s="1"/>
  <c r="CJ52" i="5"/>
  <c r="DM52" i="5" s="1"/>
  <c r="CK52" i="5"/>
  <c r="CL52" i="5"/>
  <c r="DO52" i="5" s="1"/>
  <c r="CM52" i="5"/>
  <c r="CN52" i="5"/>
  <c r="DQ52" i="5" s="1"/>
  <c r="CO52" i="5"/>
  <c r="CP52" i="5"/>
  <c r="CQ52" i="5"/>
  <c r="DT52" i="5" s="1"/>
  <c r="CR52" i="5"/>
  <c r="DU52" i="5" s="1"/>
  <c r="BT53" i="5"/>
  <c r="BU53" i="5"/>
  <c r="CX53" i="5" s="1"/>
  <c r="BV53" i="5"/>
  <c r="CY53" i="5" s="1"/>
  <c r="BW53" i="5"/>
  <c r="CZ53" i="5" s="1"/>
  <c r="BX53" i="5"/>
  <c r="BY53" i="5"/>
  <c r="BZ53" i="5"/>
  <c r="DC53" i="5" s="1"/>
  <c r="CA53" i="5"/>
  <c r="DD53" i="5" s="1"/>
  <c r="CE53" i="5"/>
  <c r="DH53" i="5" s="1"/>
  <c r="CF53" i="5"/>
  <c r="DI53" i="5" s="1"/>
  <c r="CG53" i="5"/>
  <c r="DJ53" i="5" s="1"/>
  <c r="CH53" i="5"/>
  <c r="DK53" i="5" s="1"/>
  <c r="CI53" i="5"/>
  <c r="DL53" i="5" s="1"/>
  <c r="CJ53" i="5"/>
  <c r="CK53" i="5"/>
  <c r="CL53" i="5"/>
  <c r="CM53" i="5"/>
  <c r="DP53" i="5" s="1"/>
  <c r="CN53" i="5"/>
  <c r="DQ53" i="5" s="1"/>
  <c r="CO53" i="5"/>
  <c r="DR53" i="5" s="1"/>
  <c r="CP53" i="5"/>
  <c r="DS53" i="5" s="1"/>
  <c r="CQ53" i="5"/>
  <c r="DT53" i="5" s="1"/>
  <c r="CR53" i="5"/>
  <c r="BT54" i="5"/>
  <c r="CW54" i="5" s="1"/>
  <c r="BU54" i="5"/>
  <c r="BV54" i="5"/>
  <c r="CY54" i="5" s="1"/>
  <c r="BW54" i="5"/>
  <c r="CZ54" i="5" s="1"/>
  <c r="BY54" i="5"/>
  <c r="DB54" i="5" s="1"/>
  <c r="BZ54" i="5"/>
  <c r="DC54" i="5" s="1"/>
  <c r="CA54" i="5"/>
  <c r="CC54" i="5"/>
  <c r="CD54" i="5"/>
  <c r="DG54" i="5" s="1"/>
  <c r="CF54" i="5"/>
  <c r="CG54" i="5"/>
  <c r="DJ54" i="5" s="1"/>
  <c r="CH54" i="5"/>
  <c r="DK54" i="5" s="1"/>
  <c r="CI54" i="5"/>
  <c r="DL54" i="5" s="1"/>
  <c r="CJ54" i="5"/>
  <c r="CK54" i="5"/>
  <c r="CL54" i="5"/>
  <c r="DO54" i="5" s="1"/>
  <c r="CM54" i="5"/>
  <c r="DP54" i="5" s="1"/>
  <c r="CN54" i="5"/>
  <c r="CO54" i="5"/>
  <c r="DR54" i="5" s="1"/>
  <c r="CP54" i="5"/>
  <c r="DS54" i="5" s="1"/>
  <c r="CQ54" i="5"/>
  <c r="CR54" i="5"/>
  <c r="BT55" i="5"/>
  <c r="BU55" i="5"/>
  <c r="CX55" i="5" s="1"/>
  <c r="BV55" i="5"/>
  <c r="CY55" i="5" s="1"/>
  <c r="BW55" i="5"/>
  <c r="BY55" i="5"/>
  <c r="DB55" i="5" s="1"/>
  <c r="BZ55" i="5"/>
  <c r="CA55" i="5"/>
  <c r="DD55" i="5" s="1"/>
  <c r="CB55" i="5"/>
  <c r="CC55" i="5"/>
  <c r="DF55" i="5" s="1"/>
  <c r="CD55" i="5"/>
  <c r="DG55" i="5" s="1"/>
  <c r="CE55" i="5"/>
  <c r="DH55" i="5" s="1"/>
  <c r="CF55" i="5"/>
  <c r="DI55" i="5" s="1"/>
  <c r="CG55" i="5"/>
  <c r="DJ55" i="5" s="1"/>
  <c r="CH55" i="5"/>
  <c r="CI55" i="5"/>
  <c r="DL55" i="5" s="1"/>
  <c r="CJ55" i="5"/>
  <c r="CK55" i="5"/>
  <c r="DN55" i="5" s="1"/>
  <c r="CL55" i="5"/>
  <c r="DO55" i="5" s="1"/>
  <c r="CM55" i="5"/>
  <c r="DP55" i="5" s="1"/>
  <c r="CN55" i="5"/>
  <c r="DQ55" i="5" s="1"/>
  <c r="CO55" i="5"/>
  <c r="DR55" i="5" s="1"/>
  <c r="CP55" i="5"/>
  <c r="CQ55" i="5"/>
  <c r="DT55" i="5" s="1"/>
  <c r="CR55" i="5"/>
  <c r="BT56" i="5"/>
  <c r="CW56" i="5" s="1"/>
  <c r="BU56" i="5"/>
  <c r="CX56" i="5" s="1"/>
  <c r="BV56" i="5"/>
  <c r="CY56" i="5" s="1"/>
  <c r="BW56" i="5"/>
  <c r="CZ56" i="5" s="1"/>
  <c r="BY56" i="5"/>
  <c r="BZ56" i="5"/>
  <c r="DC56" i="5" s="1"/>
  <c r="CA56" i="5"/>
  <c r="DD56" i="5" s="1"/>
  <c r="CB56" i="5"/>
  <c r="DE56" i="5" s="1"/>
  <c r="CC56" i="5"/>
  <c r="CD56" i="5"/>
  <c r="CE56" i="5"/>
  <c r="DH56" i="5" s="1"/>
  <c r="CF56" i="5"/>
  <c r="DI56" i="5" s="1"/>
  <c r="CG56" i="5"/>
  <c r="CH56" i="5"/>
  <c r="DK56" i="5" s="1"/>
  <c r="CI56" i="5"/>
  <c r="DL56" i="5" s="1"/>
  <c r="CJ56" i="5"/>
  <c r="DM56" i="5" s="1"/>
  <c r="CK56" i="5"/>
  <c r="CL56" i="5"/>
  <c r="CM56" i="5"/>
  <c r="DP56" i="5" s="1"/>
  <c r="CN56" i="5"/>
  <c r="DQ56" i="5" s="1"/>
  <c r="CO56" i="5"/>
  <c r="CP56" i="5"/>
  <c r="DS56" i="5" s="1"/>
  <c r="CQ56" i="5"/>
  <c r="DT56" i="5" s="1"/>
  <c r="CR56" i="5"/>
  <c r="DU56" i="5" s="1"/>
  <c r="BT57" i="5"/>
  <c r="BU57" i="5"/>
  <c r="BV57" i="5"/>
  <c r="CY57" i="5" s="1"/>
  <c r="BW57" i="5"/>
  <c r="CZ57" i="5" s="1"/>
  <c r="BY57" i="5"/>
  <c r="BZ57" i="5"/>
  <c r="DC57" i="5" s="1"/>
  <c r="CA57" i="5"/>
  <c r="DD57" i="5" s="1"/>
  <c r="CB57" i="5"/>
  <c r="CC57" i="5"/>
  <c r="CD57" i="5"/>
  <c r="DG57" i="5" s="1"/>
  <c r="CE57" i="5"/>
  <c r="DH57" i="5" s="1"/>
  <c r="CF57" i="5"/>
  <c r="CG57" i="5"/>
  <c r="CH57" i="5"/>
  <c r="DK57" i="5" s="1"/>
  <c r="CI57" i="5"/>
  <c r="DL57" i="5" s="1"/>
  <c r="CJ57" i="5"/>
  <c r="CK57" i="5"/>
  <c r="DN57" i="5" s="1"/>
  <c r="CL57" i="5"/>
  <c r="DO57" i="5" s="1"/>
  <c r="CM57" i="5"/>
  <c r="DP57" i="5" s="1"/>
  <c r="CN57" i="5"/>
  <c r="CO57" i="5"/>
  <c r="CP57" i="5"/>
  <c r="CQ57" i="5"/>
  <c r="DT57" i="5" s="1"/>
  <c r="CR57" i="5"/>
  <c r="BT58" i="5"/>
  <c r="CW58" i="5" s="1"/>
  <c r="BU58" i="5"/>
  <c r="CX58" i="5" s="1"/>
  <c r="BV58" i="5"/>
  <c r="CY58" i="5" s="1"/>
  <c r="BW58" i="5"/>
  <c r="BX58" i="5"/>
  <c r="BY58" i="5"/>
  <c r="DB58" i="5" s="1"/>
  <c r="BZ58" i="5"/>
  <c r="DC58" i="5" s="1"/>
  <c r="CA58" i="5"/>
  <c r="CB58" i="5"/>
  <c r="DE58" i="5" s="1"/>
  <c r="CC58" i="5"/>
  <c r="DF58" i="5" s="1"/>
  <c r="CD58" i="5"/>
  <c r="DG58" i="5" s="1"/>
  <c r="CE58" i="5"/>
  <c r="CF58" i="5"/>
  <c r="CG58" i="5"/>
  <c r="DJ58" i="5" s="1"/>
  <c r="CH58" i="5"/>
  <c r="DK58" i="5" s="1"/>
  <c r="CI58" i="5"/>
  <c r="CJ58" i="5"/>
  <c r="DM58" i="5" s="1"/>
  <c r="CK58" i="5"/>
  <c r="DN58" i="5" s="1"/>
  <c r="CL58" i="5"/>
  <c r="DO58" i="5" s="1"/>
  <c r="CM58" i="5"/>
  <c r="CN58" i="5"/>
  <c r="CO58" i="5"/>
  <c r="DR58" i="5" s="1"/>
  <c r="CP58" i="5"/>
  <c r="DS58" i="5" s="1"/>
  <c r="CQ58" i="5"/>
  <c r="CR58" i="5"/>
  <c r="DU58" i="5" s="1"/>
  <c r="BS50" i="5"/>
  <c r="CV50" i="5" s="1"/>
  <c r="BS51" i="5"/>
  <c r="CV51" i="5" s="1"/>
  <c r="BS52" i="5"/>
  <c r="CV52" i="5" s="1"/>
  <c r="BS53" i="5"/>
  <c r="CV53" i="5" s="1"/>
  <c r="BS54" i="5"/>
  <c r="BS55" i="5"/>
  <c r="CV55" i="5" s="1"/>
  <c r="BS56" i="5"/>
  <c r="CV56" i="5" s="1"/>
  <c r="BS57" i="5"/>
  <c r="CV57" i="5" s="1"/>
  <c r="BS58" i="5"/>
  <c r="CV58" i="5" s="1"/>
  <c r="BS49" i="5"/>
  <c r="CV49" i="5" s="1"/>
  <c r="DC49" i="5"/>
  <c r="DK49" i="5"/>
  <c r="DS49" i="5"/>
  <c r="DB50" i="5"/>
  <c r="DA51" i="5"/>
  <c r="DI51" i="5"/>
  <c r="DP52" i="5"/>
  <c r="DO53" i="5"/>
  <c r="CX54" i="5"/>
  <c r="DF54" i="5"/>
  <c r="DN54" i="5"/>
  <c r="CW55" i="5"/>
  <c r="DE55" i="5"/>
  <c r="DM55" i="5"/>
  <c r="DU55" i="5"/>
  <c r="DS57" i="5"/>
  <c r="CW49" i="5"/>
  <c r="CX49" i="5"/>
  <c r="DA49" i="5"/>
  <c r="DF49" i="5"/>
  <c r="DJ49" i="5"/>
  <c r="DN49" i="5"/>
  <c r="DR49" i="5"/>
  <c r="CW50" i="5"/>
  <c r="DA50" i="5"/>
  <c r="DE50" i="5"/>
  <c r="DI50" i="5"/>
  <c r="DL50" i="5"/>
  <c r="DM50" i="5"/>
  <c r="DP50" i="5"/>
  <c r="DQ50" i="5"/>
  <c r="DT50" i="5"/>
  <c r="DU50" i="5"/>
  <c r="CY51" i="5"/>
  <c r="CZ51" i="5"/>
  <c r="DC51" i="5"/>
  <c r="DD51" i="5"/>
  <c r="DK51" i="5"/>
  <c r="DL51" i="5"/>
  <c r="DO51" i="5"/>
  <c r="DS51" i="5"/>
  <c r="DT51" i="5"/>
  <c r="CX52" i="5"/>
  <c r="DB52" i="5"/>
  <c r="DC52" i="5"/>
  <c r="DF52" i="5"/>
  <c r="DJ52" i="5"/>
  <c r="DK52" i="5"/>
  <c r="DN52" i="5"/>
  <c r="DR52" i="5"/>
  <c r="DS52" i="5"/>
  <c r="CW53" i="5"/>
  <c r="DA53" i="5"/>
  <c r="DB53" i="5"/>
  <c r="DM53" i="5"/>
  <c r="DN53" i="5"/>
  <c r="DU53" i="5"/>
  <c r="DD54" i="5"/>
  <c r="DI54" i="5"/>
  <c r="DM54" i="5"/>
  <c r="DQ54" i="5"/>
  <c r="DT54" i="5"/>
  <c r="DU54" i="5"/>
  <c r="CZ55" i="5"/>
  <c r="DC55" i="5"/>
  <c r="DK55" i="5"/>
  <c r="DS55" i="5"/>
  <c r="DB56" i="5"/>
  <c r="DF56" i="5"/>
  <c r="DG56" i="5"/>
  <c r="DJ56" i="5"/>
  <c r="DN56" i="5"/>
  <c r="DO56" i="5"/>
  <c r="DR56" i="5"/>
  <c r="CW57" i="5"/>
  <c r="CX57" i="5"/>
  <c r="DB57" i="5"/>
  <c r="DE57" i="5"/>
  <c r="DF57" i="5"/>
  <c r="DI57" i="5"/>
  <c r="DJ57" i="5"/>
  <c r="DM57" i="5"/>
  <c r="DQ57" i="5"/>
  <c r="DR57" i="5"/>
  <c r="DU57" i="5"/>
  <c r="CZ58" i="5"/>
  <c r="DA58" i="5"/>
  <c r="DD58" i="5"/>
  <c r="DH58" i="5"/>
  <c r="DI58" i="5"/>
  <c r="DL58" i="5"/>
  <c r="DP58" i="5"/>
  <c r="DQ58" i="5"/>
  <c r="DT58" i="5"/>
  <c r="CV54" i="5"/>
  <c r="CZ41" i="5"/>
  <c r="DA41" i="5"/>
  <c r="DB41" i="5"/>
  <c r="DL41" i="5"/>
  <c r="DN41" i="5"/>
  <c r="DT41" i="5"/>
  <c r="CV25" i="5"/>
  <c r="CV24" i="5"/>
  <c r="CQ29" i="5"/>
  <c r="DT29" i="5" s="1"/>
  <c r="BS28" i="5"/>
  <c r="CV28" i="5" s="1"/>
  <c r="BT42" i="5"/>
  <c r="CW42" i="5" s="1"/>
  <c r="BU42" i="5"/>
  <c r="CX42" i="5" s="1"/>
  <c r="BV42" i="5"/>
  <c r="CY42" i="5" s="1"/>
  <c r="BW42" i="5"/>
  <c r="CZ42" i="5" s="1"/>
  <c r="BX42" i="5"/>
  <c r="DA42" i="5" s="1"/>
  <c r="BZ42" i="5"/>
  <c r="DC42" i="5" s="1"/>
  <c r="CA42" i="5"/>
  <c r="CB42" i="5"/>
  <c r="DE42" i="5" s="1"/>
  <c r="CC42" i="5"/>
  <c r="DF42" i="5" s="1"/>
  <c r="CD42" i="5"/>
  <c r="DG42" i="5" s="1"/>
  <c r="CE42" i="5"/>
  <c r="DH42" i="5" s="1"/>
  <c r="CF42" i="5"/>
  <c r="DI42" i="5" s="1"/>
  <c r="CG42" i="5"/>
  <c r="DJ42" i="5" s="1"/>
  <c r="CH42" i="5"/>
  <c r="DK42" i="5" s="1"/>
  <c r="CI42" i="5"/>
  <c r="CJ42" i="5"/>
  <c r="DM42" i="5" s="1"/>
  <c r="CK42" i="5"/>
  <c r="DN42" i="5" s="1"/>
  <c r="CL42" i="5"/>
  <c r="DO42" i="5" s="1"/>
  <c r="CM42" i="5"/>
  <c r="DP42" i="5" s="1"/>
  <c r="CN42" i="5"/>
  <c r="DQ42" i="5" s="1"/>
  <c r="CO42" i="5"/>
  <c r="DR42" i="5" s="1"/>
  <c r="CP42" i="5"/>
  <c r="DS42" i="5" s="1"/>
  <c r="CQ42" i="5"/>
  <c r="CR42" i="5"/>
  <c r="DU42" i="5" s="1"/>
  <c r="BS42" i="5"/>
  <c r="CV42" i="5" s="1"/>
  <c r="BS41" i="5"/>
  <c r="CV41" i="5" s="1"/>
  <c r="BT28" i="5"/>
  <c r="CW28" i="5" s="1"/>
  <c r="BU28" i="5"/>
  <c r="CX28" i="5" s="1"/>
  <c r="BV28" i="5"/>
  <c r="CY28" i="5" s="1"/>
  <c r="BW28" i="5"/>
  <c r="CZ28" i="5" s="1"/>
  <c r="BX28" i="5"/>
  <c r="DA28" i="5" s="1"/>
  <c r="CR28" i="5"/>
  <c r="DU28" i="5" s="1"/>
  <c r="BT29" i="5"/>
  <c r="CW29" i="5" s="1"/>
  <c r="BU29" i="5"/>
  <c r="CX29" i="5" s="1"/>
  <c r="BV29" i="5"/>
  <c r="BW29" i="5"/>
  <c r="CZ29" i="5" s="1"/>
  <c r="BX29" i="5"/>
  <c r="DA29" i="5" s="1"/>
  <c r="BY29" i="5"/>
  <c r="DB29" i="5" s="1"/>
  <c r="BZ29" i="5"/>
  <c r="DC29" i="5" s="1"/>
  <c r="CA29" i="5"/>
  <c r="DD29" i="5" s="1"/>
  <c r="CB29" i="5"/>
  <c r="DE29" i="5" s="1"/>
  <c r="CC29" i="5"/>
  <c r="DF29" i="5" s="1"/>
  <c r="CD29" i="5"/>
  <c r="DG29" i="5" s="1"/>
  <c r="CF29" i="5"/>
  <c r="DI29" i="5" s="1"/>
  <c r="CG29" i="5"/>
  <c r="DJ29" i="5" s="1"/>
  <c r="CH29" i="5"/>
  <c r="DK29" i="5" s="1"/>
  <c r="CI29" i="5"/>
  <c r="DL29" i="5" s="1"/>
  <c r="CJ29" i="5"/>
  <c r="DM29" i="5" s="1"/>
  <c r="CK29" i="5"/>
  <c r="DN29" i="5" s="1"/>
  <c r="CL29" i="5"/>
  <c r="DO29" i="5" s="1"/>
  <c r="CN29" i="5"/>
  <c r="DQ29" i="5" s="1"/>
  <c r="CO29" i="5"/>
  <c r="DR29" i="5" s="1"/>
  <c r="CP29" i="5"/>
  <c r="DS29" i="5" s="1"/>
  <c r="CR29" i="5"/>
  <c r="DU29" i="5" s="1"/>
  <c r="BT30" i="5"/>
  <c r="CW30" i="5" s="1"/>
  <c r="BU30" i="5"/>
  <c r="CX30" i="5" s="1"/>
  <c r="BV30" i="5"/>
  <c r="CY30" i="5" s="1"/>
  <c r="BW30" i="5"/>
  <c r="CZ30" i="5" s="1"/>
  <c r="BY30" i="5"/>
  <c r="DB30" i="5" s="1"/>
  <c r="BZ30" i="5"/>
  <c r="DC30" i="5" s="1"/>
  <c r="CA30" i="5"/>
  <c r="DD30" i="5" s="1"/>
  <c r="CB30" i="5"/>
  <c r="DE30" i="5" s="1"/>
  <c r="CC30" i="5"/>
  <c r="DF30" i="5" s="1"/>
  <c r="CD30" i="5"/>
  <c r="DG30" i="5" s="1"/>
  <c r="CE30" i="5"/>
  <c r="DH30" i="5" s="1"/>
  <c r="CF30" i="5"/>
  <c r="DI30" i="5" s="1"/>
  <c r="CG30" i="5"/>
  <c r="DJ30" i="5" s="1"/>
  <c r="CH30" i="5"/>
  <c r="DK30" i="5" s="1"/>
  <c r="CI30" i="5"/>
  <c r="DL30" i="5" s="1"/>
  <c r="CJ30" i="5"/>
  <c r="DM30" i="5" s="1"/>
  <c r="CK30" i="5"/>
  <c r="DN30" i="5" s="1"/>
  <c r="CL30" i="5"/>
  <c r="DO30" i="5" s="1"/>
  <c r="CM30" i="5"/>
  <c r="DP30" i="5" s="1"/>
  <c r="CN30" i="5"/>
  <c r="DQ30" i="5" s="1"/>
  <c r="CO30" i="5"/>
  <c r="DR30" i="5" s="1"/>
  <c r="CP30" i="5"/>
  <c r="DS30" i="5" s="1"/>
  <c r="CQ30" i="5"/>
  <c r="DT30" i="5" s="1"/>
  <c r="CR30" i="5"/>
  <c r="DU30" i="5" s="1"/>
  <c r="BT31" i="5"/>
  <c r="CW31" i="5" s="1"/>
  <c r="BU31" i="5"/>
  <c r="CX31" i="5" s="1"/>
  <c r="BV31" i="5"/>
  <c r="CY31" i="5" s="1"/>
  <c r="BW31" i="5"/>
  <c r="CZ31" i="5" s="1"/>
  <c r="BY31" i="5"/>
  <c r="DB31" i="5" s="1"/>
  <c r="BZ31" i="5"/>
  <c r="DC31" i="5" s="1"/>
  <c r="CA31" i="5"/>
  <c r="DD31" i="5" s="1"/>
  <c r="CB31" i="5"/>
  <c r="DE31" i="5" s="1"/>
  <c r="CC31" i="5"/>
  <c r="DF31" i="5" s="1"/>
  <c r="CD31" i="5"/>
  <c r="DG31" i="5" s="1"/>
  <c r="CE31" i="5"/>
  <c r="DH31" i="5" s="1"/>
  <c r="CF31" i="5"/>
  <c r="DI31" i="5" s="1"/>
  <c r="CG31" i="5"/>
  <c r="DJ31" i="5" s="1"/>
  <c r="CH31" i="5"/>
  <c r="DK31" i="5" s="1"/>
  <c r="CI31" i="5"/>
  <c r="DL31" i="5" s="1"/>
  <c r="CJ31" i="5"/>
  <c r="DM31" i="5" s="1"/>
  <c r="CK31" i="5"/>
  <c r="DN31" i="5" s="1"/>
  <c r="CL31" i="5"/>
  <c r="DO31" i="5" s="1"/>
  <c r="CM31" i="5"/>
  <c r="DP31" i="5" s="1"/>
  <c r="CN31" i="5"/>
  <c r="DQ31" i="5" s="1"/>
  <c r="CO31" i="5"/>
  <c r="DR31" i="5" s="1"/>
  <c r="CP31" i="5"/>
  <c r="DS31" i="5" s="1"/>
  <c r="CQ31" i="5"/>
  <c r="DT31" i="5" s="1"/>
  <c r="CR31" i="5"/>
  <c r="DU31" i="5" s="1"/>
  <c r="BT32" i="5"/>
  <c r="CW32" i="5" s="1"/>
  <c r="BU32" i="5"/>
  <c r="CX32" i="5" s="1"/>
  <c r="BV32" i="5"/>
  <c r="CY32" i="5" s="1"/>
  <c r="BW32" i="5"/>
  <c r="CZ32" i="5" s="1"/>
  <c r="BY32" i="5"/>
  <c r="DB32" i="5" s="1"/>
  <c r="BZ32" i="5"/>
  <c r="DC32" i="5" s="1"/>
  <c r="CA32" i="5"/>
  <c r="DD32" i="5" s="1"/>
  <c r="CB32" i="5"/>
  <c r="DE32" i="5" s="1"/>
  <c r="CC32" i="5"/>
  <c r="DF32" i="5" s="1"/>
  <c r="CD32" i="5"/>
  <c r="DG32" i="5" s="1"/>
  <c r="CE32" i="5"/>
  <c r="DH32" i="5" s="1"/>
  <c r="CF32" i="5"/>
  <c r="DI32" i="5" s="1"/>
  <c r="CG32" i="5"/>
  <c r="DJ32" i="5" s="1"/>
  <c r="CH32" i="5"/>
  <c r="DK32" i="5" s="1"/>
  <c r="CI32" i="5"/>
  <c r="DL32" i="5" s="1"/>
  <c r="CJ32" i="5"/>
  <c r="DM32" i="5" s="1"/>
  <c r="CK32" i="5"/>
  <c r="DN32" i="5" s="1"/>
  <c r="CL32" i="5"/>
  <c r="DO32" i="5" s="1"/>
  <c r="CM32" i="5"/>
  <c r="DP32" i="5" s="1"/>
  <c r="CN32" i="5"/>
  <c r="DQ32" i="5" s="1"/>
  <c r="CO32" i="5"/>
  <c r="DR32" i="5" s="1"/>
  <c r="CP32" i="5"/>
  <c r="DS32" i="5" s="1"/>
  <c r="CQ32" i="5"/>
  <c r="DT32" i="5" s="1"/>
  <c r="CR32" i="5"/>
  <c r="DU32" i="5" s="1"/>
  <c r="BT33" i="5"/>
  <c r="BU33" i="5"/>
  <c r="CX33" i="5" s="1"/>
  <c r="BV33" i="5"/>
  <c r="CY33" i="5" s="1"/>
  <c r="BW33" i="5"/>
  <c r="CZ33" i="5" s="1"/>
  <c r="BY33" i="5"/>
  <c r="DB33" i="5" s="1"/>
  <c r="BZ33" i="5"/>
  <c r="DC33" i="5" s="1"/>
  <c r="CA33" i="5"/>
  <c r="DD33" i="5" s="1"/>
  <c r="CB33" i="5"/>
  <c r="DE33" i="5" s="1"/>
  <c r="CC33" i="5"/>
  <c r="DF33" i="5" s="1"/>
  <c r="CD33" i="5"/>
  <c r="DG33" i="5" s="1"/>
  <c r="CE33" i="5"/>
  <c r="DH33" i="5" s="1"/>
  <c r="CF33" i="5"/>
  <c r="DI33" i="5" s="1"/>
  <c r="CG33" i="5"/>
  <c r="DJ33" i="5" s="1"/>
  <c r="CH33" i="5"/>
  <c r="DK33" i="5" s="1"/>
  <c r="CI33" i="5"/>
  <c r="DL33" i="5" s="1"/>
  <c r="CJ33" i="5"/>
  <c r="DM33" i="5" s="1"/>
  <c r="CK33" i="5"/>
  <c r="DN33" i="5" s="1"/>
  <c r="CL33" i="5"/>
  <c r="DO33" i="5" s="1"/>
  <c r="CM33" i="5"/>
  <c r="DP33" i="5" s="1"/>
  <c r="CN33" i="5"/>
  <c r="DQ33" i="5" s="1"/>
  <c r="CO33" i="5"/>
  <c r="DR33" i="5" s="1"/>
  <c r="CP33" i="5"/>
  <c r="DS33" i="5" s="1"/>
  <c r="CQ33" i="5"/>
  <c r="DT33" i="5" s="1"/>
  <c r="CR33" i="5"/>
  <c r="DU33" i="5" s="1"/>
  <c r="BT34" i="5"/>
  <c r="CW34" i="5" s="1"/>
  <c r="BU34" i="5"/>
  <c r="CX34" i="5" s="1"/>
  <c r="BV34" i="5"/>
  <c r="CY34" i="5" s="1"/>
  <c r="BW34" i="5"/>
  <c r="CZ34" i="5" s="1"/>
  <c r="BY34" i="5"/>
  <c r="DB34" i="5" s="1"/>
  <c r="BZ34" i="5"/>
  <c r="DC34" i="5" s="1"/>
  <c r="CA34" i="5"/>
  <c r="DD34" i="5" s="1"/>
  <c r="CB34" i="5"/>
  <c r="DE34" i="5" s="1"/>
  <c r="CC34" i="5"/>
  <c r="DF34" i="5" s="1"/>
  <c r="CD34" i="5"/>
  <c r="DG34" i="5" s="1"/>
  <c r="CE34" i="5"/>
  <c r="DH34" i="5" s="1"/>
  <c r="CF34" i="5"/>
  <c r="DI34" i="5" s="1"/>
  <c r="CG34" i="5"/>
  <c r="DJ34" i="5" s="1"/>
  <c r="CH34" i="5"/>
  <c r="DK34" i="5" s="1"/>
  <c r="CI34" i="5"/>
  <c r="DL34" i="5" s="1"/>
  <c r="CJ34" i="5"/>
  <c r="DM34" i="5" s="1"/>
  <c r="CK34" i="5"/>
  <c r="DN34" i="5" s="1"/>
  <c r="CL34" i="5"/>
  <c r="DO34" i="5" s="1"/>
  <c r="CM34" i="5"/>
  <c r="DP34" i="5" s="1"/>
  <c r="CN34" i="5"/>
  <c r="DQ34" i="5" s="1"/>
  <c r="CO34" i="5"/>
  <c r="DR34" i="5" s="1"/>
  <c r="CP34" i="5"/>
  <c r="DS34" i="5" s="1"/>
  <c r="CQ34" i="5"/>
  <c r="DT34" i="5" s="1"/>
  <c r="CR34" i="5"/>
  <c r="DU34" i="5" s="1"/>
  <c r="BT35" i="5"/>
  <c r="CW35" i="5" s="1"/>
  <c r="BU35" i="5"/>
  <c r="CX35" i="5" s="1"/>
  <c r="BV35" i="5"/>
  <c r="CY35" i="5" s="1"/>
  <c r="BW35" i="5"/>
  <c r="CZ35" i="5" s="1"/>
  <c r="BY35" i="5"/>
  <c r="DB35" i="5" s="1"/>
  <c r="BZ35" i="5"/>
  <c r="DC35" i="5" s="1"/>
  <c r="CA35" i="5"/>
  <c r="DD35" i="5" s="1"/>
  <c r="CB35" i="5"/>
  <c r="DE35" i="5" s="1"/>
  <c r="CC35" i="5"/>
  <c r="DF35" i="5" s="1"/>
  <c r="CD35" i="5"/>
  <c r="DG35" i="5" s="1"/>
  <c r="CE35" i="5"/>
  <c r="DH35" i="5" s="1"/>
  <c r="CF35" i="5"/>
  <c r="DI35" i="5" s="1"/>
  <c r="CG35" i="5"/>
  <c r="DJ35" i="5" s="1"/>
  <c r="CH35" i="5"/>
  <c r="DK35" i="5" s="1"/>
  <c r="CI35" i="5"/>
  <c r="DL35" i="5" s="1"/>
  <c r="CJ35" i="5"/>
  <c r="DM35" i="5" s="1"/>
  <c r="CK35" i="5"/>
  <c r="DN35" i="5" s="1"/>
  <c r="CL35" i="5"/>
  <c r="DO35" i="5" s="1"/>
  <c r="CM35" i="5"/>
  <c r="DP35" i="5" s="1"/>
  <c r="CN35" i="5"/>
  <c r="DQ35" i="5" s="1"/>
  <c r="CO35" i="5"/>
  <c r="DR35" i="5" s="1"/>
  <c r="CP35" i="5"/>
  <c r="DS35" i="5" s="1"/>
  <c r="CQ35" i="5"/>
  <c r="DT35" i="5" s="1"/>
  <c r="CR35" i="5"/>
  <c r="DU35" i="5" s="1"/>
  <c r="BT36" i="5"/>
  <c r="CW36" i="5" s="1"/>
  <c r="BU36" i="5"/>
  <c r="CX36" i="5" s="1"/>
  <c r="BV36" i="5"/>
  <c r="CY36" i="5" s="1"/>
  <c r="BW36" i="5"/>
  <c r="CZ36" i="5" s="1"/>
  <c r="BX36" i="5"/>
  <c r="DA36" i="5" s="1"/>
  <c r="BY36" i="5"/>
  <c r="DB36" i="5" s="1"/>
  <c r="BZ36" i="5"/>
  <c r="DC36" i="5" s="1"/>
  <c r="CA36" i="5"/>
  <c r="DD36" i="5" s="1"/>
  <c r="CB36" i="5"/>
  <c r="DE36" i="5" s="1"/>
  <c r="CC36" i="5"/>
  <c r="DF36" i="5" s="1"/>
  <c r="CD36" i="5"/>
  <c r="DG36" i="5" s="1"/>
  <c r="CE36" i="5"/>
  <c r="DH36" i="5" s="1"/>
  <c r="CF36" i="5"/>
  <c r="DI36" i="5" s="1"/>
  <c r="CG36" i="5"/>
  <c r="DJ36" i="5" s="1"/>
  <c r="CH36" i="5"/>
  <c r="DK36" i="5" s="1"/>
  <c r="CI36" i="5"/>
  <c r="DL36" i="5" s="1"/>
  <c r="CJ36" i="5"/>
  <c r="DM36" i="5" s="1"/>
  <c r="CK36" i="5"/>
  <c r="DN36" i="5" s="1"/>
  <c r="CL36" i="5"/>
  <c r="DO36" i="5" s="1"/>
  <c r="CM36" i="5"/>
  <c r="DP36" i="5" s="1"/>
  <c r="CN36" i="5"/>
  <c r="DQ36" i="5" s="1"/>
  <c r="CO36" i="5"/>
  <c r="DR36" i="5" s="1"/>
  <c r="CP36" i="5"/>
  <c r="DS36" i="5" s="1"/>
  <c r="CQ36" i="5"/>
  <c r="DT36" i="5" s="1"/>
  <c r="CR36" i="5"/>
  <c r="DU36" i="5" s="1"/>
  <c r="BT37" i="5"/>
  <c r="BU37" i="5"/>
  <c r="CX37" i="5" s="1"/>
  <c r="BW37" i="5"/>
  <c r="CZ37" i="5" s="1"/>
  <c r="BX37" i="5"/>
  <c r="DA37" i="5" s="1"/>
  <c r="BY37" i="5"/>
  <c r="DB37" i="5" s="1"/>
  <c r="BZ37" i="5"/>
  <c r="DC37" i="5" s="1"/>
  <c r="CA37" i="5"/>
  <c r="DD37" i="5" s="1"/>
  <c r="CB37" i="5"/>
  <c r="DE37" i="5" s="1"/>
  <c r="CC37" i="5"/>
  <c r="DF37" i="5" s="1"/>
  <c r="CD37" i="5"/>
  <c r="DG37" i="5" s="1"/>
  <c r="CE37" i="5"/>
  <c r="DH37" i="5" s="1"/>
  <c r="CF37" i="5"/>
  <c r="DI37" i="5" s="1"/>
  <c r="CG37" i="5"/>
  <c r="DJ37" i="5" s="1"/>
  <c r="CH37" i="5"/>
  <c r="DK37" i="5" s="1"/>
  <c r="CI37" i="5"/>
  <c r="DL37" i="5" s="1"/>
  <c r="CJ37" i="5"/>
  <c r="DM37" i="5" s="1"/>
  <c r="CK37" i="5"/>
  <c r="DN37" i="5" s="1"/>
  <c r="CL37" i="5"/>
  <c r="DO37" i="5" s="1"/>
  <c r="CM37" i="5"/>
  <c r="DP37" i="5" s="1"/>
  <c r="CN37" i="5"/>
  <c r="DQ37" i="5" s="1"/>
  <c r="CO37" i="5"/>
  <c r="DR37" i="5" s="1"/>
  <c r="CP37" i="5"/>
  <c r="DS37" i="5" s="1"/>
  <c r="CQ37" i="5"/>
  <c r="DT37" i="5" s="1"/>
  <c r="CR37" i="5"/>
  <c r="DU37" i="5" s="1"/>
  <c r="BT38" i="5"/>
  <c r="CW38" i="5" s="1"/>
  <c r="BU38" i="5"/>
  <c r="CX38" i="5" s="1"/>
  <c r="BW38" i="5"/>
  <c r="CZ38" i="5" s="1"/>
  <c r="BX38" i="5"/>
  <c r="DA38" i="5" s="1"/>
  <c r="BY38" i="5"/>
  <c r="DB38" i="5" s="1"/>
  <c r="BZ38" i="5"/>
  <c r="DC38" i="5" s="1"/>
  <c r="CA38" i="5"/>
  <c r="DD38" i="5" s="1"/>
  <c r="CB38" i="5"/>
  <c r="DE38" i="5" s="1"/>
  <c r="CC38" i="5"/>
  <c r="DF38" i="5" s="1"/>
  <c r="CD38" i="5"/>
  <c r="DG38" i="5" s="1"/>
  <c r="CE38" i="5"/>
  <c r="DH38" i="5" s="1"/>
  <c r="CF38" i="5"/>
  <c r="DI38" i="5" s="1"/>
  <c r="CG38" i="5"/>
  <c r="DJ38" i="5" s="1"/>
  <c r="CH38" i="5"/>
  <c r="DK38" i="5" s="1"/>
  <c r="CI38" i="5"/>
  <c r="DL38" i="5" s="1"/>
  <c r="CJ38" i="5"/>
  <c r="DM38" i="5" s="1"/>
  <c r="CK38" i="5"/>
  <c r="DN38" i="5" s="1"/>
  <c r="CL38" i="5"/>
  <c r="DO38" i="5" s="1"/>
  <c r="CM38" i="5"/>
  <c r="DP38" i="5" s="1"/>
  <c r="CN38" i="5"/>
  <c r="DQ38" i="5" s="1"/>
  <c r="CO38" i="5"/>
  <c r="DR38" i="5" s="1"/>
  <c r="CP38" i="5"/>
  <c r="DS38" i="5" s="1"/>
  <c r="CQ38" i="5"/>
  <c r="DT38" i="5" s="1"/>
  <c r="CR38" i="5"/>
  <c r="DU38" i="5" s="1"/>
  <c r="BS29" i="5"/>
  <c r="CV29" i="5" s="1"/>
  <c r="BS30" i="5"/>
  <c r="CV30" i="5" s="1"/>
  <c r="BS31" i="5"/>
  <c r="CV31" i="5" s="1"/>
  <c r="BS32" i="5"/>
  <c r="CV32" i="5" s="1"/>
  <c r="BS33" i="5"/>
  <c r="CV33" i="5" s="1"/>
  <c r="BS34" i="5"/>
  <c r="CV34" i="5" s="1"/>
  <c r="BS35" i="5"/>
  <c r="CV35" i="5" s="1"/>
  <c r="BS36" i="5"/>
  <c r="CV36" i="5" s="1"/>
  <c r="BS37" i="5"/>
  <c r="CV37" i="5" s="1"/>
  <c r="BS38" i="5"/>
  <c r="CV38" i="5" s="1"/>
  <c r="DD17" i="5"/>
  <c r="BT15" i="5"/>
  <c r="CW15" i="5" s="1"/>
  <c r="BU15" i="5"/>
  <c r="BV15" i="5"/>
  <c r="CY15" i="5" s="1"/>
  <c r="BW15" i="5"/>
  <c r="BX15" i="5"/>
  <c r="DA15" i="5" s="1"/>
  <c r="BY15" i="5"/>
  <c r="BZ15" i="5"/>
  <c r="DC15" i="5" s="1"/>
  <c r="CA15" i="5"/>
  <c r="DD15" i="5" s="1"/>
  <c r="CB15" i="5"/>
  <c r="DE15" i="5" s="1"/>
  <c r="CC15" i="5"/>
  <c r="DF15" i="5" s="1"/>
  <c r="CD15" i="5"/>
  <c r="DG15" i="5" s="1"/>
  <c r="CE15" i="5"/>
  <c r="DH15" i="5" s="1"/>
  <c r="CF15" i="5"/>
  <c r="DI15" i="5" s="1"/>
  <c r="CG15" i="5"/>
  <c r="DJ15" i="5" s="1"/>
  <c r="CH15" i="5"/>
  <c r="DK15" i="5" s="1"/>
  <c r="CR15" i="5"/>
  <c r="DU15" i="5" s="1"/>
  <c r="BT16" i="5"/>
  <c r="CW16" i="5" s="1"/>
  <c r="BU16" i="5"/>
  <c r="CX16" i="5" s="1"/>
  <c r="BV16" i="5"/>
  <c r="BW16" i="5"/>
  <c r="CZ16" i="5" s="1"/>
  <c r="BX16" i="5"/>
  <c r="DA16" i="5" s="1"/>
  <c r="BY16" i="5"/>
  <c r="DB16" i="5" s="1"/>
  <c r="CE16" i="5"/>
  <c r="DH16" i="5" s="1"/>
  <c r="CF16" i="5"/>
  <c r="DI16" i="5" s="1"/>
  <c r="CG16" i="5"/>
  <c r="DJ16" i="5" s="1"/>
  <c r="CH16" i="5"/>
  <c r="DK16" i="5" s="1"/>
  <c r="CI16" i="5"/>
  <c r="DL16" i="5" s="1"/>
  <c r="CJ16" i="5"/>
  <c r="DM16" i="5" s="1"/>
  <c r="CK16" i="5"/>
  <c r="DN16" i="5" s="1"/>
  <c r="CL16" i="5"/>
  <c r="DO16" i="5" s="1"/>
  <c r="CM16" i="5"/>
  <c r="DP16" i="5" s="1"/>
  <c r="CN16" i="5"/>
  <c r="DQ16" i="5" s="1"/>
  <c r="CO16" i="5"/>
  <c r="DR16" i="5" s="1"/>
  <c r="CP16" i="5"/>
  <c r="DS16" i="5" s="1"/>
  <c r="CQ16" i="5"/>
  <c r="DT16" i="5" s="1"/>
  <c r="CR16" i="5"/>
  <c r="DU16" i="5" s="1"/>
  <c r="BT17" i="5"/>
  <c r="CW17" i="5" s="1"/>
  <c r="BU17" i="5"/>
  <c r="CX17" i="5" s="1"/>
  <c r="BV17" i="5"/>
  <c r="CY17" i="5" s="1"/>
  <c r="BW17" i="5"/>
  <c r="CZ17" i="5" s="1"/>
  <c r="BX17" i="5"/>
  <c r="DA17" i="5" s="1"/>
  <c r="BY17" i="5"/>
  <c r="DB17" i="5" s="1"/>
  <c r="BZ17" i="5"/>
  <c r="DC17" i="5" s="1"/>
  <c r="CB17" i="5"/>
  <c r="DE17" i="5" s="1"/>
  <c r="CF17" i="5"/>
  <c r="DI17" i="5" s="1"/>
  <c r="CG17" i="5"/>
  <c r="DJ17" i="5" s="1"/>
  <c r="CH17" i="5"/>
  <c r="DK17" i="5" s="1"/>
  <c r="CI17" i="5"/>
  <c r="DL17" i="5" s="1"/>
  <c r="CJ17" i="5"/>
  <c r="DM17" i="5" s="1"/>
  <c r="CK17" i="5"/>
  <c r="DN17" i="5" s="1"/>
  <c r="CL17" i="5"/>
  <c r="DO17" i="5" s="1"/>
  <c r="CM17" i="5"/>
  <c r="DP17" i="5" s="1"/>
  <c r="CN17" i="5"/>
  <c r="DQ17" i="5" s="1"/>
  <c r="CO17" i="5"/>
  <c r="DR17" i="5" s="1"/>
  <c r="CP17" i="5"/>
  <c r="DS17" i="5" s="1"/>
  <c r="CQ17" i="5"/>
  <c r="DT17" i="5" s="1"/>
  <c r="CR17" i="5"/>
  <c r="DU17" i="5" s="1"/>
  <c r="BT18" i="5"/>
  <c r="CW18" i="5" s="1"/>
  <c r="BU18" i="5"/>
  <c r="CX18" i="5" s="1"/>
  <c r="BV18" i="5"/>
  <c r="CY18" i="5" s="1"/>
  <c r="BW18" i="5"/>
  <c r="CZ18" i="5" s="1"/>
  <c r="BX18" i="5"/>
  <c r="DA18" i="5" s="1"/>
  <c r="BY18" i="5"/>
  <c r="DB18" i="5" s="1"/>
  <c r="BZ18" i="5"/>
  <c r="DC18" i="5" s="1"/>
  <c r="CA18" i="5"/>
  <c r="DD18" i="5" s="1"/>
  <c r="CB18" i="5"/>
  <c r="DE18" i="5" s="1"/>
  <c r="CC18" i="5"/>
  <c r="DF18" i="5" s="1"/>
  <c r="CD18" i="5"/>
  <c r="DG18" i="5" s="1"/>
  <c r="CJ18" i="5"/>
  <c r="DM18" i="5" s="1"/>
  <c r="CK18" i="5"/>
  <c r="DN18" i="5" s="1"/>
  <c r="CL18" i="5"/>
  <c r="DO18" i="5" s="1"/>
  <c r="CM18" i="5"/>
  <c r="DP18" i="5" s="1"/>
  <c r="CN18" i="5"/>
  <c r="DQ18" i="5" s="1"/>
  <c r="CO18" i="5"/>
  <c r="DR18" i="5" s="1"/>
  <c r="CP18" i="5"/>
  <c r="DS18" i="5" s="1"/>
  <c r="CQ18" i="5"/>
  <c r="DT18" i="5" s="1"/>
  <c r="CR18" i="5"/>
  <c r="DU18" i="5" s="1"/>
  <c r="BT19" i="5"/>
  <c r="CW19" i="5" s="1"/>
  <c r="BU19" i="5"/>
  <c r="CX19" i="5" s="1"/>
  <c r="BV19" i="5"/>
  <c r="CY19" i="5" s="1"/>
  <c r="BW19" i="5"/>
  <c r="CZ19" i="5" s="1"/>
  <c r="BX19" i="5"/>
  <c r="DA19" i="5" s="1"/>
  <c r="BY19" i="5"/>
  <c r="DB19" i="5" s="1"/>
  <c r="BZ19" i="5"/>
  <c r="DC19" i="5" s="1"/>
  <c r="CA19" i="5"/>
  <c r="DD19" i="5" s="1"/>
  <c r="CB19" i="5"/>
  <c r="DE19" i="5" s="1"/>
  <c r="CC19" i="5"/>
  <c r="DF19" i="5" s="1"/>
  <c r="CD19" i="5"/>
  <c r="DG19" i="5" s="1"/>
  <c r="CE19" i="5"/>
  <c r="DH19" i="5" s="1"/>
  <c r="CF19" i="5"/>
  <c r="DI19" i="5" s="1"/>
  <c r="CG19" i="5"/>
  <c r="DJ19" i="5" s="1"/>
  <c r="CH19" i="5"/>
  <c r="DK19" i="5" s="1"/>
  <c r="CI19" i="5"/>
  <c r="DL19" i="5" s="1"/>
  <c r="CJ19" i="5"/>
  <c r="DM19" i="5" s="1"/>
  <c r="CK19" i="5"/>
  <c r="DN19" i="5" s="1"/>
  <c r="CL19" i="5"/>
  <c r="DO19" i="5" s="1"/>
  <c r="CM19" i="5"/>
  <c r="DP19" i="5" s="1"/>
  <c r="CN19" i="5"/>
  <c r="DQ19" i="5" s="1"/>
  <c r="CO19" i="5"/>
  <c r="DR19" i="5" s="1"/>
  <c r="CP19" i="5"/>
  <c r="DS19" i="5" s="1"/>
  <c r="CQ19" i="5"/>
  <c r="DT19" i="5" s="1"/>
  <c r="CR19" i="5"/>
  <c r="DU19" i="5" s="1"/>
  <c r="BT20" i="5"/>
  <c r="CW20" i="5" s="1"/>
  <c r="BU20" i="5"/>
  <c r="CX20" i="5" s="1"/>
  <c r="BV20" i="5"/>
  <c r="CY20" i="5" s="1"/>
  <c r="BW20" i="5"/>
  <c r="CZ20" i="5" s="1"/>
  <c r="BX20" i="5"/>
  <c r="DA20" i="5" s="1"/>
  <c r="BY20" i="5"/>
  <c r="DB20" i="5" s="1"/>
  <c r="CE20" i="5"/>
  <c r="DH20" i="5" s="1"/>
  <c r="CF20" i="5"/>
  <c r="DI20" i="5" s="1"/>
  <c r="CG20" i="5"/>
  <c r="DJ20" i="5" s="1"/>
  <c r="CH20" i="5"/>
  <c r="DK20" i="5" s="1"/>
  <c r="CI20" i="5"/>
  <c r="DL20" i="5" s="1"/>
  <c r="CJ20" i="5"/>
  <c r="DM20" i="5" s="1"/>
  <c r="CK20" i="5"/>
  <c r="DN20" i="5" s="1"/>
  <c r="CL20" i="5"/>
  <c r="DO20" i="5" s="1"/>
  <c r="CM20" i="5"/>
  <c r="DP20" i="5" s="1"/>
  <c r="CN20" i="5"/>
  <c r="DQ20" i="5" s="1"/>
  <c r="CO20" i="5"/>
  <c r="DR20" i="5" s="1"/>
  <c r="CP20" i="5"/>
  <c r="DS20" i="5" s="1"/>
  <c r="CQ20" i="5"/>
  <c r="DT20" i="5" s="1"/>
  <c r="CR20" i="5"/>
  <c r="DU20" i="5" s="1"/>
  <c r="BT21" i="5"/>
  <c r="CW21" i="5" s="1"/>
  <c r="BU21" i="5"/>
  <c r="CX21" i="5" s="1"/>
  <c r="BV21" i="5"/>
  <c r="CY21" i="5" s="1"/>
  <c r="BW21" i="5"/>
  <c r="CZ21" i="5" s="1"/>
  <c r="BX21" i="5"/>
  <c r="DA21" i="5" s="1"/>
  <c r="BY21" i="5"/>
  <c r="DB21" i="5" s="1"/>
  <c r="CE21" i="5"/>
  <c r="DH21" i="5" s="1"/>
  <c r="CF21" i="5"/>
  <c r="DI21" i="5" s="1"/>
  <c r="CG21" i="5"/>
  <c r="DJ21" i="5" s="1"/>
  <c r="CH21" i="5"/>
  <c r="DK21" i="5" s="1"/>
  <c r="CI21" i="5"/>
  <c r="DL21" i="5" s="1"/>
  <c r="CJ21" i="5"/>
  <c r="DM21" i="5" s="1"/>
  <c r="CK21" i="5"/>
  <c r="DN21" i="5" s="1"/>
  <c r="CL21" i="5"/>
  <c r="DO21" i="5" s="1"/>
  <c r="CM21" i="5"/>
  <c r="DP21" i="5" s="1"/>
  <c r="CN21" i="5"/>
  <c r="DQ21" i="5" s="1"/>
  <c r="CO21" i="5"/>
  <c r="DR21" i="5" s="1"/>
  <c r="CP21" i="5"/>
  <c r="DS21" i="5" s="1"/>
  <c r="CQ21" i="5"/>
  <c r="DT21" i="5" s="1"/>
  <c r="CR21" i="5"/>
  <c r="DU21" i="5" s="1"/>
  <c r="BT22" i="5"/>
  <c r="CW22" i="5" s="1"/>
  <c r="BU22" i="5"/>
  <c r="CX22" i="5" s="1"/>
  <c r="BV22" i="5"/>
  <c r="CY22" i="5" s="1"/>
  <c r="BW22" i="5"/>
  <c r="CZ22" i="5" s="1"/>
  <c r="BX22" i="5"/>
  <c r="DA22" i="5" s="1"/>
  <c r="BY22" i="5"/>
  <c r="DB22" i="5" s="1"/>
  <c r="BZ22" i="5"/>
  <c r="DC22" i="5" s="1"/>
  <c r="CD22" i="5"/>
  <c r="DG22" i="5" s="1"/>
  <c r="CE22" i="5"/>
  <c r="DH22" i="5" s="1"/>
  <c r="CF22" i="5"/>
  <c r="DI22" i="5" s="1"/>
  <c r="CG22" i="5"/>
  <c r="DJ22" i="5" s="1"/>
  <c r="CH22" i="5"/>
  <c r="DK22" i="5" s="1"/>
  <c r="CI22" i="5"/>
  <c r="DL22" i="5" s="1"/>
  <c r="CJ22" i="5"/>
  <c r="DM22" i="5" s="1"/>
  <c r="CK22" i="5"/>
  <c r="DN22" i="5" s="1"/>
  <c r="CL22" i="5"/>
  <c r="DO22" i="5" s="1"/>
  <c r="CM22" i="5"/>
  <c r="DP22" i="5" s="1"/>
  <c r="CN22" i="5"/>
  <c r="DQ22" i="5" s="1"/>
  <c r="CO22" i="5"/>
  <c r="DR22" i="5" s="1"/>
  <c r="CP22" i="5"/>
  <c r="DS22" i="5" s="1"/>
  <c r="CQ22" i="5"/>
  <c r="DT22" i="5" s="1"/>
  <c r="CR22" i="5"/>
  <c r="DU22" i="5" s="1"/>
  <c r="BT23" i="5"/>
  <c r="CW23" i="5" s="1"/>
  <c r="BU23" i="5"/>
  <c r="CX23" i="5" s="1"/>
  <c r="BV23" i="5"/>
  <c r="CY23" i="5" s="1"/>
  <c r="BW23" i="5"/>
  <c r="CZ23" i="5" s="1"/>
  <c r="BX23" i="5"/>
  <c r="DA23" i="5" s="1"/>
  <c r="BY23" i="5"/>
  <c r="DB23" i="5" s="1"/>
  <c r="BZ23" i="5"/>
  <c r="DC23" i="5" s="1"/>
  <c r="CC23" i="5"/>
  <c r="DF23" i="5" s="1"/>
  <c r="CD23" i="5"/>
  <c r="DG23" i="5" s="1"/>
  <c r="CE23" i="5"/>
  <c r="DH23" i="5" s="1"/>
  <c r="CF23" i="5"/>
  <c r="DI23" i="5" s="1"/>
  <c r="CG23" i="5"/>
  <c r="DJ23" i="5" s="1"/>
  <c r="CH23" i="5"/>
  <c r="DK23" i="5" s="1"/>
  <c r="CI23" i="5"/>
  <c r="DL23" i="5" s="1"/>
  <c r="CJ23" i="5"/>
  <c r="DM23" i="5" s="1"/>
  <c r="CK23" i="5"/>
  <c r="DN23" i="5" s="1"/>
  <c r="CL23" i="5"/>
  <c r="DO23" i="5" s="1"/>
  <c r="CM23" i="5"/>
  <c r="DP23" i="5" s="1"/>
  <c r="CN23" i="5"/>
  <c r="DQ23" i="5" s="1"/>
  <c r="CO23" i="5"/>
  <c r="DR23" i="5" s="1"/>
  <c r="CP23" i="5"/>
  <c r="DS23" i="5" s="1"/>
  <c r="CQ23" i="5"/>
  <c r="DT23" i="5" s="1"/>
  <c r="CR23" i="5"/>
  <c r="DU23" i="5" s="1"/>
  <c r="BS16" i="5"/>
  <c r="CV16" i="5" s="1"/>
  <c r="BS17" i="5"/>
  <c r="CV17" i="5" s="1"/>
  <c r="BS18" i="5"/>
  <c r="CV18" i="5" s="1"/>
  <c r="BS19" i="5"/>
  <c r="CV19" i="5" s="1"/>
  <c r="BS20" i="5"/>
  <c r="CV20" i="5" s="1"/>
  <c r="BS21" i="5"/>
  <c r="CV21" i="5" s="1"/>
  <c r="BS22" i="5"/>
  <c r="CV22" i="5" s="1"/>
  <c r="BS23" i="5"/>
  <c r="CV23" i="5" s="1"/>
  <c r="BS15" i="5"/>
  <c r="CV15" i="5" s="1"/>
  <c r="BS5" i="5"/>
  <c r="CV5" i="5" s="1"/>
  <c r="BT5" i="5"/>
  <c r="CW5" i="5" s="1"/>
  <c r="BU5" i="5"/>
  <c r="BV5" i="5"/>
  <c r="CY5" i="5" s="1"/>
  <c r="BW5" i="5"/>
  <c r="CZ5" i="5" s="1"/>
  <c r="BY5" i="5"/>
  <c r="DB5" i="5" s="1"/>
  <c r="BZ5" i="5"/>
  <c r="DC5" i="5" s="1"/>
  <c r="CA5" i="5"/>
  <c r="DD5" i="5" s="1"/>
  <c r="CB5" i="5"/>
  <c r="DE5" i="5" s="1"/>
  <c r="CC5" i="5"/>
  <c r="DF5" i="5" s="1"/>
  <c r="CD5" i="5"/>
  <c r="DG5" i="5" s="1"/>
  <c r="CE5" i="5"/>
  <c r="DH5" i="5" s="1"/>
  <c r="CF5" i="5"/>
  <c r="DI5" i="5" s="1"/>
  <c r="CG5" i="5"/>
  <c r="CH5" i="5"/>
  <c r="DK5" i="5" s="1"/>
  <c r="CI5" i="5"/>
  <c r="DL5" i="5" s="1"/>
  <c r="CJ5" i="5"/>
  <c r="DM5" i="5" s="1"/>
  <c r="CK5" i="5"/>
  <c r="DN5" i="5" s="1"/>
  <c r="CL5" i="5"/>
  <c r="DO5" i="5" s="1"/>
  <c r="CM5" i="5"/>
  <c r="DP5" i="5" s="1"/>
  <c r="CN5" i="5"/>
  <c r="DQ5" i="5" s="1"/>
  <c r="CO5" i="5"/>
  <c r="DR5" i="5" s="1"/>
  <c r="CP5" i="5"/>
  <c r="DS5" i="5" s="1"/>
  <c r="CQ5" i="5"/>
  <c r="DT5" i="5" s="1"/>
  <c r="CR5" i="5"/>
  <c r="DU5" i="5" s="1"/>
  <c r="BS6" i="5"/>
  <c r="BT6" i="5"/>
  <c r="CW6" i="5" s="1"/>
  <c r="BU6" i="5"/>
  <c r="CX6" i="5" s="1"/>
  <c r="BV6" i="5"/>
  <c r="CY6" i="5" s="1"/>
  <c r="BW6" i="5"/>
  <c r="CZ6" i="5" s="1"/>
  <c r="BX6" i="5"/>
  <c r="DA6" i="5" s="1"/>
  <c r="BY6" i="5"/>
  <c r="DB6" i="5" s="1"/>
  <c r="BZ6" i="5"/>
  <c r="DC6" i="5" s="1"/>
  <c r="CA6" i="5"/>
  <c r="CC6" i="5"/>
  <c r="DF6" i="5" s="1"/>
  <c r="CD6" i="5"/>
  <c r="CE6" i="5"/>
  <c r="CF6" i="5"/>
  <c r="DI6" i="5" s="1"/>
  <c r="CG6" i="5"/>
  <c r="DJ6" i="5" s="1"/>
  <c r="CH6" i="5"/>
  <c r="DK6" i="5" s="1"/>
  <c r="CI6" i="5"/>
  <c r="DL6" i="5" s="1"/>
  <c r="CJ6" i="5"/>
  <c r="DM6" i="5" s="1"/>
  <c r="CK6" i="5"/>
  <c r="DN6" i="5" s="1"/>
  <c r="CL6" i="5"/>
  <c r="CM6" i="5"/>
  <c r="CN6" i="5"/>
  <c r="DQ6" i="5" s="1"/>
  <c r="CO6" i="5"/>
  <c r="DR6" i="5" s="1"/>
  <c r="CP6" i="5"/>
  <c r="CQ6" i="5"/>
  <c r="DT6" i="5" s="1"/>
  <c r="CR6" i="5"/>
  <c r="DU6" i="5" s="1"/>
  <c r="BS7" i="5"/>
  <c r="CV7" i="5" s="1"/>
  <c r="BT7" i="5"/>
  <c r="CW7" i="5" s="1"/>
  <c r="BU7" i="5"/>
  <c r="BV7" i="5"/>
  <c r="CY7" i="5" s="1"/>
  <c r="BW7" i="5"/>
  <c r="CZ7" i="5" s="1"/>
  <c r="BX7" i="5"/>
  <c r="DA7" i="5" s="1"/>
  <c r="BY7" i="5"/>
  <c r="DB7" i="5" s="1"/>
  <c r="BZ7" i="5"/>
  <c r="DC7" i="5" s="1"/>
  <c r="CA7" i="5"/>
  <c r="DD7" i="5" s="1"/>
  <c r="CC7" i="5"/>
  <c r="DF7" i="5" s="1"/>
  <c r="CD7" i="5"/>
  <c r="DG7" i="5" s="1"/>
  <c r="CE7" i="5"/>
  <c r="DH7" i="5" s="1"/>
  <c r="CF7" i="5"/>
  <c r="DI7" i="5" s="1"/>
  <c r="CG7" i="5"/>
  <c r="DJ7" i="5" s="1"/>
  <c r="CH7" i="5"/>
  <c r="DK7" i="5" s="1"/>
  <c r="CI7" i="5"/>
  <c r="DL7" i="5" s="1"/>
  <c r="CJ7" i="5"/>
  <c r="DM7" i="5" s="1"/>
  <c r="CK7" i="5"/>
  <c r="DN7" i="5" s="1"/>
  <c r="CL7" i="5"/>
  <c r="DO7" i="5" s="1"/>
  <c r="CM7" i="5"/>
  <c r="DP7" i="5" s="1"/>
  <c r="CN7" i="5"/>
  <c r="DQ7" i="5" s="1"/>
  <c r="CO7" i="5"/>
  <c r="DR7" i="5" s="1"/>
  <c r="CP7" i="5"/>
  <c r="DS7" i="5" s="1"/>
  <c r="CQ7" i="5"/>
  <c r="DT7" i="5" s="1"/>
  <c r="CR7" i="5"/>
  <c r="DU7" i="5" s="1"/>
  <c r="BS8" i="5"/>
  <c r="BT8" i="5"/>
  <c r="CW8" i="5" s="1"/>
  <c r="BU8" i="5"/>
  <c r="CX8" i="5" s="1"/>
  <c r="BV8" i="5"/>
  <c r="CY8" i="5" s="1"/>
  <c r="BW8" i="5"/>
  <c r="CZ8" i="5" s="1"/>
  <c r="BX8" i="5"/>
  <c r="DA8" i="5" s="1"/>
  <c r="BY8" i="5"/>
  <c r="DB8" i="5" s="1"/>
  <c r="BZ8" i="5"/>
  <c r="DC8" i="5" s="1"/>
  <c r="CA8" i="5"/>
  <c r="DD8" i="5" s="1"/>
  <c r="CC8" i="5"/>
  <c r="DF8" i="5" s="1"/>
  <c r="CD8" i="5"/>
  <c r="DG8" i="5" s="1"/>
  <c r="CE8" i="5"/>
  <c r="DH8" i="5" s="1"/>
  <c r="CF8" i="5"/>
  <c r="DI8" i="5" s="1"/>
  <c r="CG8" i="5"/>
  <c r="DJ8" i="5" s="1"/>
  <c r="CH8" i="5"/>
  <c r="DK8" i="5" s="1"/>
  <c r="CI8" i="5"/>
  <c r="DL8" i="5" s="1"/>
  <c r="CJ8" i="5"/>
  <c r="DM8" i="5" s="1"/>
  <c r="CK8" i="5"/>
  <c r="DN8" i="5" s="1"/>
  <c r="CL8" i="5"/>
  <c r="DO8" i="5" s="1"/>
  <c r="CM8" i="5"/>
  <c r="DP8" i="5" s="1"/>
  <c r="CN8" i="5"/>
  <c r="DQ8" i="5" s="1"/>
  <c r="CO8" i="5"/>
  <c r="DR8" i="5" s="1"/>
  <c r="CP8" i="5"/>
  <c r="DS8" i="5" s="1"/>
  <c r="CQ8" i="5"/>
  <c r="DT8" i="5" s="1"/>
  <c r="CR8" i="5"/>
  <c r="DU8" i="5" s="1"/>
  <c r="BS9" i="5"/>
  <c r="CV9" i="5" s="1"/>
  <c r="BT9" i="5"/>
  <c r="CW9" i="5" s="1"/>
  <c r="BU9" i="5"/>
  <c r="CX9" i="5" s="1"/>
  <c r="BV9" i="5"/>
  <c r="CY9" i="5" s="1"/>
  <c r="BW9" i="5"/>
  <c r="CZ9" i="5" s="1"/>
  <c r="BY9" i="5"/>
  <c r="DB9" i="5" s="1"/>
  <c r="BZ9" i="5"/>
  <c r="DC9" i="5" s="1"/>
  <c r="CA9" i="5"/>
  <c r="DD9" i="5" s="1"/>
  <c r="CB9" i="5"/>
  <c r="DE9" i="5" s="1"/>
  <c r="CC9" i="5"/>
  <c r="DF9" i="5" s="1"/>
  <c r="CD9" i="5"/>
  <c r="DG9" i="5" s="1"/>
  <c r="CE9" i="5"/>
  <c r="DH9" i="5" s="1"/>
  <c r="CF9" i="5"/>
  <c r="DI9" i="5" s="1"/>
  <c r="CG9" i="5"/>
  <c r="DJ9" i="5" s="1"/>
  <c r="CH9" i="5"/>
  <c r="DK9" i="5" s="1"/>
  <c r="CI9" i="5"/>
  <c r="DL9" i="5" s="1"/>
  <c r="CJ9" i="5"/>
  <c r="DM9" i="5" s="1"/>
  <c r="CK9" i="5"/>
  <c r="DN9" i="5" s="1"/>
  <c r="CL9" i="5"/>
  <c r="DO9" i="5" s="1"/>
  <c r="CM9" i="5"/>
  <c r="DP9" i="5" s="1"/>
  <c r="CN9" i="5"/>
  <c r="DQ9" i="5" s="1"/>
  <c r="CO9" i="5"/>
  <c r="DR9" i="5" s="1"/>
  <c r="CP9" i="5"/>
  <c r="DS9" i="5" s="1"/>
  <c r="CQ9" i="5"/>
  <c r="DT9" i="5" s="1"/>
  <c r="CR9" i="5"/>
  <c r="DU9" i="5" s="1"/>
  <c r="BS10" i="5"/>
  <c r="BT10" i="5"/>
  <c r="CW10" i="5" s="1"/>
  <c r="BU10" i="5"/>
  <c r="CX10" i="5" s="1"/>
  <c r="BV10" i="5"/>
  <c r="CY10" i="5" s="1"/>
  <c r="BW10" i="5"/>
  <c r="CZ10" i="5" s="1"/>
  <c r="BY10" i="5"/>
  <c r="DB10" i="5" s="1"/>
  <c r="BZ10" i="5"/>
  <c r="DC10" i="5" s="1"/>
  <c r="CA10" i="5"/>
  <c r="DD10" i="5" s="1"/>
  <c r="CB10" i="5"/>
  <c r="DE10" i="5" s="1"/>
  <c r="CC10" i="5"/>
  <c r="DF10" i="5" s="1"/>
  <c r="CD10" i="5"/>
  <c r="DG10" i="5" s="1"/>
  <c r="CE10" i="5"/>
  <c r="DH10" i="5" s="1"/>
  <c r="CF10" i="5"/>
  <c r="DI10" i="5" s="1"/>
  <c r="CG10" i="5"/>
  <c r="DJ10" i="5" s="1"/>
  <c r="CH10" i="5"/>
  <c r="DK10" i="5" s="1"/>
  <c r="CI10" i="5"/>
  <c r="DL10" i="5" s="1"/>
  <c r="CJ10" i="5"/>
  <c r="DM10" i="5" s="1"/>
  <c r="CK10" i="5"/>
  <c r="DN10" i="5" s="1"/>
  <c r="CL10" i="5"/>
  <c r="DO10" i="5" s="1"/>
  <c r="CM10" i="5"/>
  <c r="DP10" i="5" s="1"/>
  <c r="CN10" i="5"/>
  <c r="DQ10" i="5" s="1"/>
  <c r="CO10" i="5"/>
  <c r="DR10" i="5" s="1"/>
  <c r="CP10" i="5"/>
  <c r="DS10" i="5" s="1"/>
  <c r="CQ10" i="5"/>
  <c r="DT10" i="5" s="1"/>
  <c r="CR10" i="5"/>
  <c r="DU10" i="5" s="1"/>
  <c r="BS11" i="5"/>
  <c r="CV11" i="5" s="1"/>
  <c r="BT11" i="5"/>
  <c r="CW11" i="5" s="1"/>
  <c r="BU11" i="5"/>
  <c r="CX11" i="5" s="1"/>
  <c r="BV11" i="5"/>
  <c r="CY11" i="5" s="1"/>
  <c r="BW11" i="5"/>
  <c r="CZ11" i="5" s="1"/>
  <c r="BX11" i="5"/>
  <c r="DA11" i="5" s="1"/>
  <c r="BY11" i="5"/>
  <c r="DB11" i="5" s="1"/>
  <c r="CA11" i="5"/>
  <c r="DD11" i="5" s="1"/>
  <c r="CB11" i="5"/>
  <c r="DE11" i="5" s="1"/>
  <c r="CC11" i="5"/>
  <c r="DF11" i="5" s="1"/>
  <c r="CD11" i="5"/>
  <c r="DG11" i="5" s="1"/>
  <c r="CE11" i="5"/>
  <c r="DH11" i="5" s="1"/>
  <c r="CF11" i="5"/>
  <c r="DI11" i="5" s="1"/>
  <c r="CG11" i="5"/>
  <c r="DJ11" i="5" s="1"/>
  <c r="CH11" i="5"/>
  <c r="DK11" i="5" s="1"/>
  <c r="CI11" i="5"/>
  <c r="DL11" i="5" s="1"/>
  <c r="CJ11" i="5"/>
  <c r="DM11" i="5" s="1"/>
  <c r="CK11" i="5"/>
  <c r="DN11" i="5" s="1"/>
  <c r="CL11" i="5"/>
  <c r="DO11" i="5" s="1"/>
  <c r="CM11" i="5"/>
  <c r="DP11" i="5" s="1"/>
  <c r="CN11" i="5"/>
  <c r="DQ11" i="5" s="1"/>
  <c r="CO11" i="5"/>
  <c r="DR11" i="5" s="1"/>
  <c r="CP11" i="5"/>
  <c r="DS11" i="5" s="1"/>
  <c r="CQ11" i="5"/>
  <c r="DT11" i="5" s="1"/>
  <c r="CR11" i="5"/>
  <c r="DU11" i="5" s="1"/>
  <c r="BS12" i="5"/>
  <c r="BT12" i="5"/>
  <c r="CW12" i="5" s="1"/>
  <c r="BU12" i="5"/>
  <c r="CX12" i="5" s="1"/>
  <c r="BV12" i="5"/>
  <c r="CY12" i="5" s="1"/>
  <c r="BW12" i="5"/>
  <c r="CZ12" i="5" s="1"/>
  <c r="BX12" i="5"/>
  <c r="DA12" i="5" s="1"/>
  <c r="BY12" i="5"/>
  <c r="DB12" i="5" s="1"/>
  <c r="BZ12" i="5"/>
  <c r="DC12" i="5" s="1"/>
  <c r="CA12" i="5"/>
  <c r="DD12" i="5" s="1"/>
  <c r="CB12" i="5"/>
  <c r="DE12" i="5" s="1"/>
  <c r="CC12" i="5"/>
  <c r="DF12" i="5" s="1"/>
  <c r="CD12" i="5"/>
  <c r="DG12" i="5" s="1"/>
  <c r="CE12" i="5"/>
  <c r="DH12" i="5" s="1"/>
  <c r="CF12" i="5"/>
  <c r="DI12" i="5" s="1"/>
  <c r="CG12" i="5"/>
  <c r="DJ12" i="5" s="1"/>
  <c r="CH12" i="5"/>
  <c r="DK12" i="5" s="1"/>
  <c r="CI12" i="5"/>
  <c r="DL12" i="5" s="1"/>
  <c r="CJ12" i="5"/>
  <c r="DM12" i="5" s="1"/>
  <c r="CK12" i="5"/>
  <c r="DN12" i="5" s="1"/>
  <c r="CL12" i="5"/>
  <c r="DO12" i="5" s="1"/>
  <c r="CM12" i="5"/>
  <c r="DP12" i="5" s="1"/>
  <c r="CN12" i="5"/>
  <c r="DQ12" i="5" s="1"/>
  <c r="CO12" i="5"/>
  <c r="DR12" i="5" s="1"/>
  <c r="CP12" i="5"/>
  <c r="DS12" i="5" s="1"/>
  <c r="CQ12" i="5"/>
  <c r="DT12" i="5" s="1"/>
  <c r="CR12" i="5"/>
  <c r="DU12" i="5" s="1"/>
  <c r="BT4" i="5"/>
  <c r="CW4" i="5" s="1"/>
  <c r="BU4" i="5"/>
  <c r="CX4" i="5" s="1"/>
  <c r="BV4" i="5"/>
  <c r="CY4" i="5" s="1"/>
  <c r="BW4" i="5"/>
  <c r="CZ4" i="5" s="1"/>
  <c r="BX4" i="5"/>
  <c r="DA4" i="5" s="1"/>
  <c r="BY4" i="5"/>
  <c r="DB4" i="5" s="1"/>
  <c r="BZ4" i="5"/>
  <c r="DC4" i="5" s="1"/>
  <c r="CA4" i="5"/>
  <c r="DD4" i="5" s="1"/>
  <c r="CB4" i="5"/>
  <c r="DE4" i="5" s="1"/>
  <c r="CC4" i="5"/>
  <c r="DF4" i="5" s="1"/>
  <c r="CD4" i="5"/>
  <c r="DG4" i="5" s="1"/>
  <c r="CF4" i="5"/>
  <c r="DI4" i="5" s="1"/>
  <c r="CG4" i="5"/>
  <c r="DJ4" i="5" s="1"/>
  <c r="CH4" i="5"/>
  <c r="DK4" i="5" s="1"/>
  <c r="CI4" i="5"/>
  <c r="DL4" i="5" s="1"/>
  <c r="CJ4" i="5"/>
  <c r="DM4" i="5" s="1"/>
  <c r="CK4" i="5"/>
  <c r="DN4" i="5" s="1"/>
  <c r="CL4" i="5"/>
  <c r="DO4" i="5" s="1"/>
  <c r="CM4" i="5"/>
  <c r="DP4" i="5" s="1"/>
  <c r="CN4" i="5"/>
  <c r="DQ4" i="5" s="1"/>
  <c r="CO4" i="5"/>
  <c r="DR4" i="5" s="1"/>
  <c r="CP4" i="5"/>
  <c r="DS4" i="5" s="1"/>
  <c r="CQ4" i="5"/>
  <c r="DT4" i="5" s="1"/>
  <c r="CR4" i="5"/>
  <c r="DU4" i="5" s="1"/>
  <c r="BS4" i="5"/>
  <c r="CV4" i="5" s="1"/>
  <c r="CB39" i="5"/>
  <c r="CJ39" i="5"/>
  <c r="BT40" i="5"/>
  <c r="CW40" i="5" s="1"/>
  <c r="BU40" i="5"/>
  <c r="CX40" i="5" s="1"/>
  <c r="BV40" i="5"/>
  <c r="BW40" i="5"/>
  <c r="CZ40" i="5" s="1"/>
  <c r="BX40" i="5"/>
  <c r="DA40" i="5" s="1"/>
  <c r="BY40" i="5"/>
  <c r="DB40" i="5" s="1"/>
  <c r="BZ40" i="5"/>
  <c r="DC40" i="5" s="1"/>
  <c r="CA40" i="5"/>
  <c r="DD40" i="5" s="1"/>
  <c r="CB40" i="5"/>
  <c r="DE40" i="5" s="1"/>
  <c r="CC40" i="5"/>
  <c r="DF40" i="5" s="1"/>
  <c r="CD40" i="5"/>
  <c r="CE40" i="5"/>
  <c r="DH40" i="5" s="1"/>
  <c r="CF40" i="5"/>
  <c r="DI40" i="5" s="1"/>
  <c r="CG40" i="5"/>
  <c r="DJ40" i="5" s="1"/>
  <c r="CH40" i="5"/>
  <c r="DK40" i="5" s="1"/>
  <c r="CI40" i="5"/>
  <c r="DL40" i="5" s="1"/>
  <c r="CJ40" i="5"/>
  <c r="DM40" i="5" s="1"/>
  <c r="CK40" i="5"/>
  <c r="DN40" i="5" s="1"/>
  <c r="CL40" i="5"/>
  <c r="CM40" i="5"/>
  <c r="DP40" i="5" s="1"/>
  <c r="CN40" i="5"/>
  <c r="DQ40" i="5" s="1"/>
  <c r="CO40" i="5"/>
  <c r="DR40" i="5" s="1"/>
  <c r="CP40" i="5"/>
  <c r="DS40" i="5" s="1"/>
  <c r="CQ40" i="5"/>
  <c r="DT40" i="5" s="1"/>
  <c r="CR40" i="5"/>
  <c r="DU40" i="5" s="1"/>
  <c r="BT41" i="5"/>
  <c r="CW41" i="5" s="1"/>
  <c r="BU41" i="5"/>
  <c r="CS41" i="5" s="1"/>
  <c r="CT41" i="5" s="1"/>
  <c r="BV41" i="5"/>
  <c r="CY41" i="5" s="1"/>
  <c r="BT43" i="5"/>
  <c r="CW43" i="5" s="1"/>
  <c r="BU43" i="5"/>
  <c r="CX43" i="5" s="1"/>
  <c r="BV43" i="5"/>
  <c r="CY43" i="5" s="1"/>
  <c r="BW43" i="5"/>
  <c r="CZ43" i="5" s="1"/>
  <c r="BX43" i="5"/>
  <c r="DA43" i="5" s="1"/>
  <c r="BY43" i="5"/>
  <c r="DB43" i="5" s="1"/>
  <c r="BZ43" i="5"/>
  <c r="DC43" i="5" s="1"/>
  <c r="CA43" i="5"/>
  <c r="DD43" i="5" s="1"/>
  <c r="CB43" i="5"/>
  <c r="DE43" i="5" s="1"/>
  <c r="CC43" i="5"/>
  <c r="DF43" i="5" s="1"/>
  <c r="CD43" i="5"/>
  <c r="DG43" i="5" s="1"/>
  <c r="CE43" i="5"/>
  <c r="DH43" i="5" s="1"/>
  <c r="CF43" i="5"/>
  <c r="DI43" i="5" s="1"/>
  <c r="CG43" i="5"/>
  <c r="DJ43" i="5" s="1"/>
  <c r="CH43" i="5"/>
  <c r="DK43" i="5" s="1"/>
  <c r="CI43" i="5"/>
  <c r="DL43" i="5" s="1"/>
  <c r="CJ43" i="5"/>
  <c r="DM43" i="5" s="1"/>
  <c r="CK43" i="5"/>
  <c r="DN43" i="5" s="1"/>
  <c r="CL43" i="5"/>
  <c r="DO43" i="5" s="1"/>
  <c r="CM43" i="5"/>
  <c r="DP43" i="5" s="1"/>
  <c r="CN43" i="5"/>
  <c r="DQ43" i="5" s="1"/>
  <c r="CO43" i="5"/>
  <c r="DR43" i="5" s="1"/>
  <c r="CP43" i="5"/>
  <c r="DS43" i="5" s="1"/>
  <c r="CQ43" i="5"/>
  <c r="DT43" i="5" s="1"/>
  <c r="CR43" i="5"/>
  <c r="DU43" i="5" s="1"/>
  <c r="BS40" i="5"/>
  <c r="BS43" i="5"/>
  <c r="CS43" i="5" s="1"/>
  <c r="BS24" i="5"/>
  <c r="BS25" i="5"/>
  <c r="AV16" i="5"/>
  <c r="AV26" i="5" s="1"/>
  <c r="BO62" i="5"/>
  <c r="BP62" i="5" s="1"/>
  <c r="BO61" i="5"/>
  <c r="BP61" i="5" s="1"/>
  <c r="BO60" i="5"/>
  <c r="BP60" i="5" s="1"/>
  <c r="BO59" i="5"/>
  <c r="BO58" i="5"/>
  <c r="BP58" i="5" s="1"/>
  <c r="AT57" i="5"/>
  <c r="BO57" i="5" s="1"/>
  <c r="BP57" i="5" s="1"/>
  <c r="AT56" i="5"/>
  <c r="BP53" i="5"/>
  <c r="BO53" i="5"/>
  <c r="BO52" i="5"/>
  <c r="BP52" i="5" s="1"/>
  <c r="BO51" i="5"/>
  <c r="BP51" i="5" s="1"/>
  <c r="BO50" i="5"/>
  <c r="BP50" i="5" s="1"/>
  <c r="BO49" i="5"/>
  <c r="BP49" i="5" s="1"/>
  <c r="BO48" i="5"/>
  <c r="BP43" i="5"/>
  <c r="BO43" i="5"/>
  <c r="BO42" i="5"/>
  <c r="BP42" i="5" s="1"/>
  <c r="BO41" i="5"/>
  <c r="BP41" i="5" s="1"/>
  <c r="BO40" i="5"/>
  <c r="BP40" i="5" s="1"/>
  <c r="BO39" i="5"/>
  <c r="BO38" i="5"/>
  <c r="BP38" i="5" s="1"/>
  <c r="BP37" i="5"/>
  <c r="BO37" i="5"/>
  <c r="BO36" i="5"/>
  <c r="BO35" i="5"/>
  <c r="BP35" i="5" s="1"/>
  <c r="BO34" i="5"/>
  <c r="BP34" i="5" s="1"/>
  <c r="BO33" i="5"/>
  <c r="BP33" i="5" s="1"/>
  <c r="BO32" i="5"/>
  <c r="BP32" i="5" s="1"/>
  <c r="BO31" i="5"/>
  <c r="BP31" i="5" s="1"/>
  <c r="AT30" i="5"/>
  <c r="AT44" i="5" s="1"/>
  <c r="BO29" i="5"/>
  <c r="BP29" i="5" s="1"/>
  <c r="BN26" i="5"/>
  <c r="BA26" i="5"/>
  <c r="AU26" i="5"/>
  <c r="AT26" i="5"/>
  <c r="AS26" i="5"/>
  <c r="AR26" i="5"/>
  <c r="AQ26" i="5"/>
  <c r="AP26" i="5"/>
  <c r="AO26" i="5"/>
  <c r="BP25" i="5"/>
  <c r="BP24" i="5"/>
  <c r="BO23" i="5"/>
  <c r="BP23" i="5" s="1"/>
  <c r="BO22" i="5"/>
  <c r="BP22" i="5" s="1"/>
  <c r="BO21" i="5"/>
  <c r="BP21" i="5" s="1"/>
  <c r="BO20" i="5"/>
  <c r="BP20" i="5" s="1"/>
  <c r="BO19" i="5"/>
  <c r="BP19" i="5" s="1"/>
  <c r="BB18" i="5"/>
  <c r="BB26" i="5" s="1"/>
  <c r="BA18" i="5"/>
  <c r="BO17" i="5"/>
  <c r="BP17" i="5" s="1"/>
  <c r="BF15" i="5"/>
  <c r="BF26" i="5" s="1"/>
  <c r="BE15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BO12" i="5"/>
  <c r="BP12" i="5" s="1"/>
  <c r="BP11" i="5"/>
  <c r="BO11" i="5"/>
  <c r="BO10" i="5"/>
  <c r="BP10" i="5" s="1"/>
  <c r="BP9" i="5"/>
  <c r="BO9" i="5"/>
  <c r="BO8" i="5"/>
  <c r="BP8" i="5" s="1"/>
  <c r="BO7" i="5"/>
  <c r="BP7" i="5" s="1"/>
  <c r="BO6" i="5"/>
  <c r="BP6" i="5" s="1"/>
  <c r="BO5" i="5"/>
  <c r="BP5" i="5" s="1"/>
  <c r="BO4" i="5"/>
  <c r="BP4" i="5" s="1"/>
  <c r="DV58" i="5" l="1"/>
  <c r="DI13" i="5"/>
  <c r="CZ13" i="5"/>
  <c r="BV13" i="5"/>
  <c r="DQ13" i="5"/>
  <c r="CH13" i="5"/>
  <c r="CO13" i="5"/>
  <c r="BT26" i="5"/>
  <c r="DT13" i="5"/>
  <c r="DL13" i="5"/>
  <c r="CS58" i="5"/>
  <c r="AR45" i="5"/>
  <c r="CS12" i="5"/>
  <c r="CX7" i="5"/>
  <c r="CM13" i="5"/>
  <c r="DP6" i="5"/>
  <c r="DP13" i="5" s="1"/>
  <c r="DH6" i="5"/>
  <c r="CA13" i="5"/>
  <c r="DD6" i="5"/>
  <c r="DD13" i="5" s="1"/>
  <c r="BS13" i="5"/>
  <c r="CG13" i="5"/>
  <c r="DJ5" i="5"/>
  <c r="BU13" i="5"/>
  <c r="CX5" i="5"/>
  <c r="CR26" i="5"/>
  <c r="DU26" i="5"/>
  <c r="CW37" i="5"/>
  <c r="BT39" i="5"/>
  <c r="BT44" i="5" s="1"/>
  <c r="CV12" i="5"/>
  <c r="DV12" i="5" s="1"/>
  <c r="CV8" i="5"/>
  <c r="AO45" i="5"/>
  <c r="AS45" i="5"/>
  <c r="CR39" i="5"/>
  <c r="CR44" i="5" s="1"/>
  <c r="CP13" i="5"/>
  <c r="DS6" i="5"/>
  <c r="CL13" i="5"/>
  <c r="DO6" i="5"/>
  <c r="CD13" i="5"/>
  <c r="DG6" i="5"/>
  <c r="DU13" i="5"/>
  <c r="DM13" i="5"/>
  <c r="BW26" i="5"/>
  <c r="CZ15" i="5"/>
  <c r="CZ26" i="5" s="1"/>
  <c r="CL39" i="5"/>
  <c r="CD39" i="5"/>
  <c r="BV39" i="5"/>
  <c r="BV26" i="5"/>
  <c r="CY16" i="5"/>
  <c r="CY26" i="5"/>
  <c r="CV10" i="5"/>
  <c r="CV6" i="5"/>
  <c r="BO56" i="5"/>
  <c r="BP56" i="5" s="1"/>
  <c r="AT55" i="5"/>
  <c r="AT64" i="5" s="1"/>
  <c r="BX56" i="5"/>
  <c r="DA56" i="5" s="1"/>
  <c r="DV56" i="5" s="1"/>
  <c r="CS40" i="5"/>
  <c r="CV40" i="5"/>
  <c r="DS13" i="5"/>
  <c r="DO13" i="5"/>
  <c r="DK13" i="5"/>
  <c r="DG13" i="5"/>
  <c r="CY13" i="5"/>
  <c r="BY26" i="5"/>
  <c r="DB15" i="5"/>
  <c r="BU26" i="5"/>
  <c r="CX15" i="5"/>
  <c r="CY29" i="5"/>
  <c r="DT49" i="5"/>
  <c r="DP49" i="5"/>
  <c r="DL49" i="5"/>
  <c r="DH49" i="5"/>
  <c r="DD49" i="5"/>
  <c r="CY49" i="5"/>
  <c r="CQ59" i="5"/>
  <c r="DT59" i="5" s="1"/>
  <c r="CM59" i="5"/>
  <c r="DP59" i="5" s="1"/>
  <c r="CI59" i="5"/>
  <c r="DL59" i="5" s="1"/>
  <c r="BW59" i="5"/>
  <c r="CZ59" i="5" s="1"/>
  <c r="DO49" i="5"/>
  <c r="DG49" i="5"/>
  <c r="CP59" i="5"/>
  <c r="DS59" i="5" s="1"/>
  <c r="CL59" i="5"/>
  <c r="DO59" i="5" s="1"/>
  <c r="CH59" i="5"/>
  <c r="DK59" i="5" s="1"/>
  <c r="BV59" i="5"/>
  <c r="CY59" i="5" s="1"/>
  <c r="BS59" i="5"/>
  <c r="CV59" i="5" s="1"/>
  <c r="CV64" i="5" s="1"/>
  <c r="CO59" i="5"/>
  <c r="DR59" i="5" s="1"/>
  <c r="DR64" i="5" s="1"/>
  <c r="CK59" i="5"/>
  <c r="DN59" i="5" s="1"/>
  <c r="DN64" i="5" s="1"/>
  <c r="CG59" i="5"/>
  <c r="DJ59" i="5" s="1"/>
  <c r="DJ64" i="5" s="1"/>
  <c r="BU59" i="5"/>
  <c r="CX59" i="5" s="1"/>
  <c r="CX64" i="5" s="1"/>
  <c r="BW64" i="5"/>
  <c r="CR59" i="5"/>
  <c r="DU59" i="5" s="1"/>
  <c r="DU64" i="5" s="1"/>
  <c r="CN59" i="5"/>
  <c r="DQ59" i="5" s="1"/>
  <c r="DQ64" i="5" s="1"/>
  <c r="CJ59" i="5"/>
  <c r="DM59" i="5" s="1"/>
  <c r="DM64" i="5" s="1"/>
  <c r="BX59" i="5"/>
  <c r="DA59" i="5" s="1"/>
  <c r="BT59" i="5"/>
  <c r="CW59" i="5" s="1"/>
  <c r="CW64" i="5" s="1"/>
  <c r="CS56" i="5"/>
  <c r="DA26" i="5"/>
  <c r="BX26" i="5"/>
  <c r="BS26" i="5"/>
  <c r="CY39" i="5"/>
  <c r="CQ39" i="5"/>
  <c r="CI39" i="5"/>
  <c r="CA39" i="5"/>
  <c r="CW39" i="5"/>
  <c r="CW44" i="5" s="1"/>
  <c r="CP39" i="5"/>
  <c r="CH39" i="5"/>
  <c r="BZ39" i="5"/>
  <c r="BS39" i="5"/>
  <c r="CX41" i="5"/>
  <c r="CN39" i="5"/>
  <c r="CF39" i="5"/>
  <c r="BX39" i="5"/>
  <c r="CO39" i="5"/>
  <c r="CK39" i="5"/>
  <c r="CG39" i="5"/>
  <c r="CC39" i="5"/>
  <c r="BU39" i="5"/>
  <c r="CV43" i="5"/>
  <c r="DV43" i="5" s="1"/>
  <c r="DT42" i="5"/>
  <c r="DL42" i="5"/>
  <c r="DD42" i="5"/>
  <c r="CM39" i="5"/>
  <c r="CE39" i="5"/>
  <c r="BW39" i="5"/>
  <c r="BW44" i="5" s="1"/>
  <c r="DO40" i="5"/>
  <c r="DG40" i="5"/>
  <c r="CY40" i="5"/>
  <c r="AQ45" i="5"/>
  <c r="AU45" i="5"/>
  <c r="CV26" i="5"/>
  <c r="AP45" i="5"/>
  <c r="BN45" i="5"/>
  <c r="AT45" i="5"/>
  <c r="CW33" i="5"/>
  <c r="BX57" i="5"/>
  <c r="DA57" i="5" s="1"/>
  <c r="DV57" i="5" s="1"/>
  <c r="DS50" i="5"/>
  <c r="DS64" i="5" s="1"/>
  <c r="DK50" i="5"/>
  <c r="DK64" i="5" s="1"/>
  <c r="CZ49" i="5"/>
  <c r="CZ64" i="5" s="1"/>
  <c r="CS52" i="5"/>
  <c r="DV52" i="5"/>
  <c r="DV36" i="5"/>
  <c r="DV19" i="5"/>
  <c r="CV13" i="5"/>
  <c r="CX13" i="5"/>
  <c r="DF13" i="5"/>
  <c r="DJ13" i="5"/>
  <c r="DR13" i="5"/>
  <c r="CW13" i="5"/>
  <c r="CW26" i="5"/>
  <c r="DB13" i="5"/>
  <c r="DN13" i="5"/>
  <c r="CX26" i="5"/>
  <c r="DB26" i="5"/>
  <c r="CS36" i="5"/>
  <c r="CC13" i="5"/>
  <c r="CQ13" i="5"/>
  <c r="CI13" i="5"/>
  <c r="BW13" i="5"/>
  <c r="CK13" i="5"/>
  <c r="BY13" i="5"/>
  <c r="CR13" i="5"/>
  <c r="CN13" i="5"/>
  <c r="CJ13" i="5"/>
  <c r="CF13" i="5"/>
  <c r="BT13" i="5"/>
  <c r="CR45" i="5"/>
  <c r="CS19" i="5"/>
  <c r="CS63" i="5"/>
  <c r="CT63" i="5" s="1"/>
  <c r="CS61" i="5"/>
  <c r="CT61" i="5" s="1"/>
  <c r="BG15" i="5"/>
  <c r="BC18" i="5"/>
  <c r="BO13" i="5"/>
  <c r="BO30" i="5"/>
  <c r="BP48" i="5"/>
  <c r="AW16" i="5"/>
  <c r="CJ64" i="5" l="1"/>
  <c r="CK64" i="5"/>
  <c r="CM64" i="5"/>
  <c r="CG64" i="5"/>
  <c r="CP64" i="5"/>
  <c r="CS57" i="5"/>
  <c r="CI64" i="5"/>
  <c r="CQ64" i="5"/>
  <c r="BU64" i="5"/>
  <c r="CH64" i="5"/>
  <c r="BS64" i="5"/>
  <c r="DL64" i="5"/>
  <c r="DT64" i="5"/>
  <c r="CN64" i="5"/>
  <c r="BT64" i="5"/>
  <c r="CL64" i="5"/>
  <c r="BV64" i="5"/>
  <c r="DV40" i="5"/>
  <c r="CR64" i="5"/>
  <c r="CO64" i="5"/>
  <c r="DO64" i="5"/>
  <c r="CY64" i="5"/>
  <c r="DP64" i="5"/>
  <c r="BU44" i="5"/>
  <c r="BU45" i="5" s="1"/>
  <c r="CX39" i="5"/>
  <c r="CX44" i="5" s="1"/>
  <c r="CX45" i="5" s="1"/>
  <c r="BS44" i="5"/>
  <c r="BS45" i="5" s="1"/>
  <c r="CV39" i="5"/>
  <c r="CV44" i="5" s="1"/>
  <c r="CV45" i="5" s="1"/>
  <c r="BT45" i="5"/>
  <c r="CW45" i="5"/>
  <c r="BW45" i="5"/>
  <c r="BD18" i="5"/>
  <c r="BC26" i="5"/>
  <c r="BH15" i="5"/>
  <c r="BG26" i="5"/>
  <c r="AW26" i="5"/>
  <c r="AX16" i="5"/>
  <c r="AX26" i="5" l="1"/>
  <c r="AY16" i="5"/>
  <c r="BI15" i="5"/>
  <c r="BH26" i="5"/>
  <c r="BE18" i="5"/>
  <c r="BE26" i="5" s="1"/>
  <c r="BD26" i="5"/>
  <c r="BI26" i="5" l="1"/>
  <c r="BJ15" i="5"/>
  <c r="BO18" i="5"/>
  <c r="BP18" i="5" s="1"/>
  <c r="AZ16" i="5"/>
  <c r="AY26" i="5"/>
  <c r="BJ26" i="5" l="1"/>
  <c r="BK15" i="5"/>
  <c r="AZ26" i="5"/>
  <c r="BO16" i="5"/>
  <c r="BP16" i="5" s="1"/>
  <c r="BL15" i="5" l="1"/>
  <c r="BK26" i="5"/>
  <c r="BM15" i="5" l="1"/>
  <c r="BM26" i="5" s="1"/>
  <c r="BL26" i="5"/>
  <c r="BO15" i="5" l="1"/>
  <c r="BO26" i="5" l="1"/>
  <c r="BP15" i="5"/>
  <c r="O39" i="5" l="1"/>
  <c r="P39" i="5"/>
  <c r="DA39" i="5" s="1"/>
  <c r="O44" i="5" l="1"/>
  <c r="CZ39" i="5"/>
  <c r="Q42" i="5"/>
  <c r="BY42" i="5" l="1"/>
  <c r="DB42" i="5" s="1"/>
  <c r="DV42" i="5" s="1"/>
  <c r="CZ44" i="5"/>
  <c r="CZ45" i="5" s="1"/>
  <c r="E26" i="5"/>
  <c r="BP26" i="5" s="1"/>
  <c r="BY39" i="5" l="1"/>
  <c r="CS39" i="5" s="1"/>
  <c r="CS42" i="5"/>
  <c r="G29" i="5"/>
  <c r="AE29" i="5" l="1"/>
  <c r="W29" i="5"/>
  <c r="CE29" i="5" l="1"/>
  <c r="CM29" i="5"/>
  <c r="DP29" i="5" s="1"/>
  <c r="G62" i="5"/>
  <c r="G60" i="5"/>
  <c r="F62" i="5"/>
  <c r="F60" i="5"/>
  <c r="G57" i="5"/>
  <c r="G58" i="5"/>
  <c r="G56" i="5"/>
  <c r="F57" i="5"/>
  <c r="F58" i="5"/>
  <c r="F56" i="5"/>
  <c r="F50" i="5"/>
  <c r="F51" i="5"/>
  <c r="F52" i="5"/>
  <c r="F54" i="5"/>
  <c r="G49" i="5"/>
  <c r="F49" i="5"/>
  <c r="G43" i="5"/>
  <c r="G42" i="5"/>
  <c r="G40" i="5"/>
  <c r="F43" i="5"/>
  <c r="F42" i="5"/>
  <c r="F40" i="5"/>
  <c r="G37" i="5"/>
  <c r="G38" i="5"/>
  <c r="F37" i="5"/>
  <c r="F38" i="5"/>
  <c r="F36" i="5"/>
  <c r="G32" i="5"/>
  <c r="G33" i="5"/>
  <c r="G34" i="5"/>
  <c r="G35" i="5"/>
  <c r="G31" i="5"/>
  <c r="F32" i="5"/>
  <c r="F33" i="5"/>
  <c r="F34" i="5"/>
  <c r="F35" i="5"/>
  <c r="F31" i="5"/>
  <c r="F29" i="5"/>
  <c r="G16" i="5"/>
  <c r="G17" i="5"/>
  <c r="G18" i="5"/>
  <c r="G19" i="5"/>
  <c r="G20" i="5"/>
  <c r="G21" i="5"/>
  <c r="G22" i="5"/>
  <c r="G23" i="5"/>
  <c r="G15" i="5"/>
  <c r="F17" i="5"/>
  <c r="F19" i="5"/>
  <c r="F22" i="5"/>
  <c r="F15" i="5"/>
  <c r="G5" i="5"/>
  <c r="G6" i="5"/>
  <c r="G7" i="5"/>
  <c r="G8" i="5"/>
  <c r="G9" i="5"/>
  <c r="G10" i="5"/>
  <c r="G11" i="5"/>
  <c r="G12" i="5"/>
  <c r="G4" i="5"/>
  <c r="F5" i="5"/>
  <c r="F6" i="5"/>
  <c r="F8" i="5"/>
  <c r="F10" i="5"/>
  <c r="F11" i="5"/>
  <c r="F12" i="5"/>
  <c r="CT12" i="5" l="1"/>
  <c r="CT56" i="5"/>
  <c r="CS29" i="5"/>
  <c r="CT29" i="5" s="1"/>
  <c r="CT19" i="5"/>
  <c r="G26" i="5"/>
  <c r="DH29" i="5"/>
  <c r="DV29" i="5" s="1"/>
  <c r="CT40" i="5"/>
  <c r="CT42" i="5"/>
  <c r="CT43" i="5"/>
  <c r="CT57" i="5"/>
  <c r="CT58" i="5"/>
  <c r="F30" i="5"/>
  <c r="C38" i="2"/>
  <c r="D38" i="2"/>
  <c r="B38" i="2"/>
  <c r="G38" i="2" s="1"/>
  <c r="C33" i="2"/>
  <c r="C34" i="2"/>
  <c r="C35" i="2"/>
  <c r="D35" i="2"/>
  <c r="C36" i="2"/>
  <c r="C37" i="2"/>
  <c r="D37" i="2"/>
  <c r="B37" i="2"/>
  <c r="G37" i="2" s="1"/>
  <c r="B36" i="2"/>
  <c r="G36" i="2" s="1"/>
  <c r="B35" i="2"/>
  <c r="G35" i="2" s="1"/>
  <c r="B34" i="2"/>
  <c r="G34" i="2" s="1"/>
  <c r="C31" i="2"/>
  <c r="D31" i="2"/>
  <c r="B31" i="2"/>
  <c r="G31" i="2" s="1"/>
  <c r="C30" i="2"/>
  <c r="D30" i="2"/>
  <c r="B30" i="2"/>
  <c r="G30" i="2" s="1"/>
  <c r="C28" i="2"/>
  <c r="D28" i="2"/>
  <c r="E28" i="2"/>
  <c r="B28" i="2"/>
  <c r="G28" i="2" s="1"/>
  <c r="C17" i="2"/>
  <c r="C18" i="2"/>
  <c r="D18" i="2"/>
  <c r="C19" i="2"/>
  <c r="C20" i="2"/>
  <c r="B20" i="2"/>
  <c r="G20" i="2" s="1"/>
  <c r="B19" i="2"/>
  <c r="B17" i="2"/>
  <c r="G17" i="2" s="1"/>
  <c r="B18" i="2"/>
  <c r="C21" i="2"/>
  <c r="D21" i="2"/>
  <c r="E21" i="2"/>
  <c r="B21" i="2"/>
  <c r="G21" i="2" s="1"/>
  <c r="C12" i="2"/>
  <c r="E12" i="2"/>
  <c r="C13" i="2"/>
  <c r="C14" i="2"/>
  <c r="D10" i="2"/>
  <c r="B10" i="2"/>
  <c r="C8" i="2"/>
  <c r="D8" i="2"/>
  <c r="E8" i="2"/>
  <c r="B8" i="2"/>
  <c r="G8" i="2" s="1"/>
  <c r="F21" i="2" l="1"/>
  <c r="F28" i="2"/>
  <c r="G18" i="2"/>
  <c r="C32" i="2"/>
  <c r="G19" i="2"/>
  <c r="F8" i="2"/>
  <c r="G10" i="2"/>
  <c r="AK36" i="5"/>
  <c r="E36" i="5"/>
  <c r="BP36" i="5" l="1"/>
  <c r="G36" i="5"/>
  <c r="C10" i="2"/>
  <c r="E11" i="2"/>
  <c r="G30" i="5"/>
  <c r="E9" i="2" s="1"/>
  <c r="D30" i="5"/>
  <c r="B9" i="2" s="1"/>
  <c r="E30" i="5"/>
  <c r="E59" i="5"/>
  <c r="BP59" i="5" s="1"/>
  <c r="E35" i="2"/>
  <c r="F35" i="2" s="1"/>
  <c r="E36" i="2"/>
  <c r="E37" i="2"/>
  <c r="F37" i="2" s="1"/>
  <c r="E34" i="2"/>
  <c r="H49" i="5"/>
  <c r="E55" i="5"/>
  <c r="G50" i="5"/>
  <c r="H50" i="5" s="1"/>
  <c r="G51" i="5"/>
  <c r="E31" i="2" s="1"/>
  <c r="F31" i="2" s="1"/>
  <c r="G52" i="5"/>
  <c r="CT52" i="5" s="1"/>
  <c r="G53" i="5"/>
  <c r="E33" i="2" s="1"/>
  <c r="G54" i="5"/>
  <c r="E38" i="2" s="1"/>
  <c r="F38" i="2" s="1"/>
  <c r="AK40" i="5"/>
  <c r="AK42" i="5"/>
  <c r="AK43" i="5"/>
  <c r="AC39" i="5"/>
  <c r="DN39" i="5" s="1"/>
  <c r="Q39" i="5"/>
  <c r="DB39" i="5" s="1"/>
  <c r="AD41" i="5"/>
  <c r="R41" i="5"/>
  <c r="D19" i="2"/>
  <c r="E19" i="2"/>
  <c r="D20" i="2"/>
  <c r="E20" i="2"/>
  <c r="E17" i="2"/>
  <c r="H37" i="5"/>
  <c r="H38" i="5"/>
  <c r="H29" i="5"/>
  <c r="DW29" i="5" s="1"/>
  <c r="E39" i="5"/>
  <c r="BP39" i="5" s="1"/>
  <c r="G25" i="5"/>
  <c r="E13" i="2" s="1"/>
  <c r="G24" i="5"/>
  <c r="E14" i="2" s="1"/>
  <c r="E13" i="5"/>
  <c r="G13" i="5"/>
  <c r="E7" i="2" s="1"/>
  <c r="H6" i="5"/>
  <c r="H10" i="5"/>
  <c r="H12" i="5"/>
  <c r="DW12" i="5" s="1"/>
  <c r="H8" i="5"/>
  <c r="D18" i="5"/>
  <c r="F18" i="5" s="1"/>
  <c r="H52" i="5" l="1"/>
  <c r="DW52" i="5" s="1"/>
  <c r="H54" i="5"/>
  <c r="CT36" i="5"/>
  <c r="E10" i="2"/>
  <c r="F10" i="2"/>
  <c r="BP13" i="5"/>
  <c r="C7" i="2"/>
  <c r="S41" i="5"/>
  <c r="DC41" i="5"/>
  <c r="AD39" i="5"/>
  <c r="DO39" i="5" s="1"/>
  <c r="DO41" i="5"/>
  <c r="C9" i="2"/>
  <c r="C6" i="2" s="1"/>
  <c r="BP30" i="5"/>
  <c r="BO55" i="5"/>
  <c r="BP55" i="5" s="1"/>
  <c r="C11" i="2"/>
  <c r="E28" i="5"/>
  <c r="C29" i="2"/>
  <c r="C27" i="2" s="1"/>
  <c r="C39" i="2" s="1"/>
  <c r="E64" i="5"/>
  <c r="H51" i="5"/>
  <c r="E30" i="2"/>
  <c r="F30" i="2" s="1"/>
  <c r="E32" i="2"/>
  <c r="D17" i="2"/>
  <c r="F17" i="2" s="1"/>
  <c r="F39" i="5"/>
  <c r="E6" i="2"/>
  <c r="F20" i="2"/>
  <c r="G9" i="2"/>
  <c r="F19" i="2"/>
  <c r="H41" i="5"/>
  <c r="E18" i="2"/>
  <c r="F18" i="2" s="1"/>
  <c r="G59" i="5"/>
  <c r="S39" i="5"/>
  <c r="DD39" i="5" s="1"/>
  <c r="H40" i="5"/>
  <c r="DW40" i="5" s="1"/>
  <c r="H42" i="5"/>
  <c r="DW42" i="5" s="1"/>
  <c r="AE41" i="5"/>
  <c r="G55" i="5"/>
  <c r="E29" i="2" s="1"/>
  <c r="E27" i="2" s="1"/>
  <c r="AA39" i="5"/>
  <c r="DL39" i="5" s="1"/>
  <c r="H43" i="5"/>
  <c r="DW43" i="5" s="1"/>
  <c r="R39" i="5"/>
  <c r="DC39" i="5" s="1"/>
  <c r="G39" i="5"/>
  <c r="H5" i="5"/>
  <c r="CT39" i="5" l="1"/>
  <c r="C15" i="2"/>
  <c r="C22" i="2" s="1"/>
  <c r="AV28" i="5"/>
  <c r="AF41" i="5"/>
  <c r="DP41" i="5"/>
  <c r="T41" i="5"/>
  <c r="DD41" i="5"/>
  <c r="BX54" i="5"/>
  <c r="BO54" i="5"/>
  <c r="BO64" i="5" s="1"/>
  <c r="G28" i="5"/>
  <c r="E16" i="2" s="1"/>
  <c r="C16" i="2"/>
  <c r="E44" i="5"/>
  <c r="G64" i="5"/>
  <c r="G70" i="5" s="1"/>
  <c r="H81" i="5" s="1"/>
  <c r="E39" i="2"/>
  <c r="H39" i="5"/>
  <c r="AE39" i="5"/>
  <c r="DP39" i="5" s="1"/>
  <c r="AI39" i="5"/>
  <c r="DT39" i="5" s="1"/>
  <c r="I17" i="5"/>
  <c r="U17" i="5" s="1"/>
  <c r="G44" i="5" l="1"/>
  <c r="G45" i="5" s="1"/>
  <c r="G69" i="5" s="1"/>
  <c r="G71" i="5" s="1"/>
  <c r="V17" i="5"/>
  <c r="CC17" i="5"/>
  <c r="AW28" i="5"/>
  <c r="AV44" i="5"/>
  <c r="AV45" i="5" s="1"/>
  <c r="AG41" i="5"/>
  <c r="DQ41" i="5"/>
  <c r="AF39" i="5"/>
  <c r="DQ39" i="5" s="1"/>
  <c r="U41" i="5"/>
  <c r="DE41" i="5"/>
  <c r="T39" i="5"/>
  <c r="DE39" i="5" s="1"/>
  <c r="E45" i="5"/>
  <c r="BP64" i="5"/>
  <c r="BP54" i="5"/>
  <c r="DA54" i="5"/>
  <c r="E15" i="2"/>
  <c r="E22" i="2" s="1"/>
  <c r="AK52" i="5"/>
  <c r="E69" i="5" l="1"/>
  <c r="E71" i="5" s="1"/>
  <c r="AW44" i="5"/>
  <c r="AW45" i="5" s="1"/>
  <c r="AX28" i="5"/>
  <c r="DF17" i="5"/>
  <c r="W17" i="5"/>
  <c r="CD17" i="5"/>
  <c r="DG17" i="5" s="1"/>
  <c r="AH41" i="5"/>
  <c r="DR41" i="5"/>
  <c r="AG39" i="5"/>
  <c r="DR39" i="5" s="1"/>
  <c r="V41" i="5"/>
  <c r="DF41" i="5"/>
  <c r="U39" i="5"/>
  <c r="DF39" i="5" s="1"/>
  <c r="N38" i="5"/>
  <c r="N37" i="5"/>
  <c r="AL36" i="5"/>
  <c r="AK29" i="5"/>
  <c r="N44" i="5" l="1"/>
  <c r="BV37" i="5"/>
  <c r="CY37" i="5" s="1"/>
  <c r="CE17" i="5"/>
  <c r="AX44" i="5"/>
  <c r="AX45" i="5" s="1"/>
  <c r="AY28" i="5"/>
  <c r="AK38" i="5"/>
  <c r="AL38" i="5" s="1"/>
  <c r="BV38" i="5"/>
  <c r="CS38" i="5" s="1"/>
  <c r="CT38" i="5" s="1"/>
  <c r="AJ41" i="5"/>
  <c r="DS41" i="5"/>
  <c r="AH39" i="5"/>
  <c r="DS39" i="5" s="1"/>
  <c r="W41" i="5"/>
  <c r="DG41" i="5"/>
  <c r="V39" i="5"/>
  <c r="DG39" i="5" s="1"/>
  <c r="AK37" i="5"/>
  <c r="AL37" i="5" s="1"/>
  <c r="AG13" i="5"/>
  <c r="AH13" i="5"/>
  <c r="AI13" i="5"/>
  <c r="AJ13" i="5"/>
  <c r="L26" i="5"/>
  <c r="M26" i="5"/>
  <c r="N26" i="5"/>
  <c r="O26" i="5"/>
  <c r="P26" i="5"/>
  <c r="AJ26" i="5"/>
  <c r="K26" i="5"/>
  <c r="DV37" i="5" l="1"/>
  <c r="DW37" i="5" s="1"/>
  <c r="CY38" i="5"/>
  <c r="DV38" i="5" s="1"/>
  <c r="DW38" i="5" s="1"/>
  <c r="CS17" i="5"/>
  <c r="CT17" i="5" s="1"/>
  <c r="AY44" i="5"/>
  <c r="AY45" i="5" s="1"/>
  <c r="AZ28" i="5"/>
  <c r="CS37" i="5"/>
  <c r="CT37" i="5" s="1"/>
  <c r="BV44" i="5"/>
  <c r="BV45" i="5" s="1"/>
  <c r="DH17" i="5"/>
  <c r="X41" i="5"/>
  <c r="DH41" i="5"/>
  <c r="W39" i="5"/>
  <c r="DH39" i="5" s="1"/>
  <c r="AJ39" i="5"/>
  <c r="DU41" i="5"/>
  <c r="AK19" i="5"/>
  <c r="AK12" i="5"/>
  <c r="CY44" i="5" l="1"/>
  <c r="CY45" i="5" s="1"/>
  <c r="DV17" i="5"/>
  <c r="AZ44" i="5"/>
  <c r="AZ45" i="5" s="1"/>
  <c r="BA28" i="5"/>
  <c r="AJ44" i="5"/>
  <c r="DU39" i="5"/>
  <c r="Y41" i="5"/>
  <c r="DI41" i="5"/>
  <c r="X39" i="5"/>
  <c r="DI39" i="5" s="1"/>
  <c r="BA44" i="5" l="1"/>
  <c r="BA45" i="5" s="1"/>
  <c r="BB28" i="5"/>
  <c r="DU44" i="5"/>
  <c r="DU45" i="5" s="1"/>
  <c r="Z41" i="5"/>
  <c r="DJ41" i="5"/>
  <c r="Y39" i="5"/>
  <c r="DJ39" i="5" s="1"/>
  <c r="Q26" i="5"/>
  <c r="AK17" i="5"/>
  <c r="AL17" i="5" s="1"/>
  <c r="L13" i="5"/>
  <c r="L45" i="5" s="1"/>
  <c r="M13" i="5"/>
  <c r="M45" i="5" s="1"/>
  <c r="N13" i="5"/>
  <c r="N45" i="5" s="1"/>
  <c r="O13" i="5"/>
  <c r="O45" i="5" s="1"/>
  <c r="Q13" i="5"/>
  <c r="S13" i="5"/>
  <c r="U13" i="5"/>
  <c r="V13" i="5"/>
  <c r="X13" i="5"/>
  <c r="Y13" i="5"/>
  <c r="Z13" i="5"/>
  <c r="AA13" i="5"/>
  <c r="AB13" i="5"/>
  <c r="AC13" i="5"/>
  <c r="AD13" i="5"/>
  <c r="AE13" i="5"/>
  <c r="AF13" i="5"/>
  <c r="K13" i="5"/>
  <c r="K45" i="5" s="1"/>
  <c r="AL12" i="5"/>
  <c r="BB44" i="5" l="1"/>
  <c r="BB45" i="5" s="1"/>
  <c r="BC28" i="5"/>
  <c r="AB41" i="5"/>
  <c r="AK41" i="5" s="1"/>
  <c r="DK41" i="5"/>
  <c r="Z39" i="5"/>
  <c r="DK39" i="5" s="1"/>
  <c r="I63" i="5"/>
  <c r="Q63" i="5" s="1"/>
  <c r="H63" i="5"/>
  <c r="I62" i="5"/>
  <c r="Q62" i="5" s="1"/>
  <c r="I61" i="5"/>
  <c r="Q61" i="5" s="1"/>
  <c r="H61" i="5"/>
  <c r="I60" i="5"/>
  <c r="Q60" i="5" s="1"/>
  <c r="F59" i="5"/>
  <c r="D59" i="5"/>
  <c r="I58" i="5"/>
  <c r="AL58" i="5" s="1"/>
  <c r="I56" i="5"/>
  <c r="AL56" i="5" s="1"/>
  <c r="I54" i="5"/>
  <c r="T54" i="5" s="1"/>
  <c r="D53" i="5"/>
  <c r="I52" i="5"/>
  <c r="AL52" i="5" s="1"/>
  <c r="I51" i="5"/>
  <c r="T51" i="5" s="1"/>
  <c r="I50" i="5"/>
  <c r="I49" i="5"/>
  <c r="I43" i="5"/>
  <c r="AL43" i="5" s="1"/>
  <c r="I42" i="5"/>
  <c r="AL42" i="5" s="1"/>
  <c r="I41" i="5"/>
  <c r="I40" i="5"/>
  <c r="D39" i="5"/>
  <c r="H36" i="5"/>
  <c r="DW36" i="5" s="1"/>
  <c r="I35" i="5"/>
  <c r="P35" i="5" s="1"/>
  <c r="H34" i="5"/>
  <c r="I33" i="5"/>
  <c r="P33" i="5" s="1"/>
  <c r="I29" i="5"/>
  <c r="AL29" i="5" s="1"/>
  <c r="I22" i="5"/>
  <c r="S22" i="5" s="1"/>
  <c r="H22" i="5"/>
  <c r="D21" i="5"/>
  <c r="F21" i="5" s="1"/>
  <c r="D20" i="5"/>
  <c r="F20" i="5" s="1"/>
  <c r="I19" i="5"/>
  <c r="AL19" i="5" s="1"/>
  <c r="H19" i="5"/>
  <c r="DW19" i="5" s="1"/>
  <c r="I18" i="5"/>
  <c r="H17" i="5"/>
  <c r="DW17" i="5" s="1"/>
  <c r="D16" i="5"/>
  <c r="F16" i="5" s="1"/>
  <c r="H11" i="5"/>
  <c r="I10" i="5"/>
  <c r="P10" i="5" s="1"/>
  <c r="D9" i="5"/>
  <c r="F9" i="5" s="1"/>
  <c r="D7" i="5"/>
  <c r="F7" i="5" s="1"/>
  <c r="I6" i="5"/>
  <c r="T6" i="5" s="1"/>
  <c r="I5" i="5"/>
  <c r="P5" i="5" s="1"/>
  <c r="D4" i="5"/>
  <c r="F4" i="5" s="1"/>
  <c r="BX5" i="5" l="1"/>
  <c r="DB63" i="5"/>
  <c r="R63" i="5"/>
  <c r="CB6" i="5"/>
  <c r="F53" i="5"/>
  <c r="D33" i="2" s="1"/>
  <c r="B33" i="2"/>
  <c r="DB61" i="5"/>
  <c r="R61" i="5"/>
  <c r="CA22" i="5"/>
  <c r="DD22" i="5" s="1"/>
  <c r="AL41" i="5"/>
  <c r="CB54" i="5"/>
  <c r="DE54" i="5" s="1"/>
  <c r="AK62" i="5"/>
  <c r="AL62" i="5" s="1"/>
  <c r="BY62" i="5"/>
  <c r="CS62" i="5" s="1"/>
  <c r="CT62" i="5" s="1"/>
  <c r="BC44" i="5"/>
  <c r="BC45" i="5" s="1"/>
  <c r="BD28" i="5"/>
  <c r="AK10" i="5"/>
  <c r="AL10" i="5" s="1"/>
  <c r="BX10" i="5"/>
  <c r="CS10" i="5" s="1"/>
  <c r="CT10" i="5" s="1"/>
  <c r="CB51" i="5"/>
  <c r="R60" i="5"/>
  <c r="BY60" i="5"/>
  <c r="DB60" i="5" s="1"/>
  <c r="AB39" i="5"/>
  <c r="DM39" i="5" s="1"/>
  <c r="DV39" i="5" s="1"/>
  <c r="DW39" i="5" s="1"/>
  <c r="DM41" i="5"/>
  <c r="DV41" i="5" s="1"/>
  <c r="DW41" i="5" s="1"/>
  <c r="AK35" i="5"/>
  <c r="AL35" i="5" s="1"/>
  <c r="BX35" i="5"/>
  <c r="CS35" i="5" s="1"/>
  <c r="CT35" i="5" s="1"/>
  <c r="AK33" i="5"/>
  <c r="AL33" i="5" s="1"/>
  <c r="BX33" i="5"/>
  <c r="CS33" i="5" s="1"/>
  <c r="CT33" i="5" s="1"/>
  <c r="Q49" i="5"/>
  <c r="BY49" i="5" s="1"/>
  <c r="H60" i="5"/>
  <c r="D34" i="2"/>
  <c r="H62" i="5"/>
  <c r="D36" i="2"/>
  <c r="F36" i="2" s="1"/>
  <c r="Q59" i="5"/>
  <c r="AL40" i="5"/>
  <c r="I39" i="5"/>
  <c r="I20" i="5"/>
  <c r="R20" i="5" s="1"/>
  <c r="H21" i="5"/>
  <c r="I15" i="5"/>
  <c r="AB15" i="5" s="1"/>
  <c r="I4" i="5"/>
  <c r="I9" i="5"/>
  <c r="P9" i="5" s="1"/>
  <c r="H9" i="5"/>
  <c r="I16" i="5"/>
  <c r="S16" i="5" s="1"/>
  <c r="I59" i="5"/>
  <c r="I7" i="5"/>
  <c r="T7" i="5" s="1"/>
  <c r="H7" i="5"/>
  <c r="AK49" i="5"/>
  <c r="U50" i="5"/>
  <c r="V50" i="5"/>
  <c r="W54" i="5"/>
  <c r="U51" i="5"/>
  <c r="I53" i="5"/>
  <c r="T53" i="5" s="1"/>
  <c r="AK6" i="5"/>
  <c r="AL6" i="5" s="1"/>
  <c r="AK5" i="5"/>
  <c r="AL5" i="5" s="1"/>
  <c r="AK7" i="5"/>
  <c r="AL7" i="5" s="1"/>
  <c r="S20" i="5"/>
  <c r="X18" i="5"/>
  <c r="W18" i="5"/>
  <c r="T22" i="5"/>
  <c r="I21" i="5"/>
  <c r="H20" i="5"/>
  <c r="I34" i="5"/>
  <c r="P34" i="5" s="1"/>
  <c r="I11" i="5"/>
  <c r="R11" i="5" s="1"/>
  <c r="I57" i="5"/>
  <c r="D13" i="5"/>
  <c r="B7" i="2" s="1"/>
  <c r="G7" i="2" s="1"/>
  <c r="I8" i="5"/>
  <c r="T8" i="5" s="1"/>
  <c r="H16" i="5"/>
  <c r="H33" i="5"/>
  <c r="I32" i="5"/>
  <c r="P32" i="5" s="1"/>
  <c r="H32" i="5"/>
  <c r="H58" i="5"/>
  <c r="DW58" i="5" s="1"/>
  <c r="H35" i="5"/>
  <c r="H56" i="5"/>
  <c r="DW56" i="5" s="1"/>
  <c r="H15" i="5"/>
  <c r="H18" i="5"/>
  <c r="DA10" i="5" l="1"/>
  <c r="DV10" i="5" s="1"/>
  <c r="DW10" i="5" s="1"/>
  <c r="I55" i="5"/>
  <c r="AL57" i="5"/>
  <c r="CB53" i="5"/>
  <c r="DC63" i="5"/>
  <c r="S63" i="5"/>
  <c r="BZ11" i="5"/>
  <c r="DM15" i="5"/>
  <c r="DM26" i="5" s="1"/>
  <c r="CJ15" i="5"/>
  <c r="CJ26" i="5" s="1"/>
  <c r="S60" i="5"/>
  <c r="BZ60" i="5"/>
  <c r="BZ59" i="5" s="1"/>
  <c r="BZ64" i="5" s="1"/>
  <c r="DC61" i="5"/>
  <c r="S61" i="5"/>
  <c r="AK8" i="5"/>
  <c r="AL8" i="5" s="1"/>
  <c r="CB8" i="5"/>
  <c r="CS8" i="5" s="1"/>
  <c r="CT8" i="5" s="1"/>
  <c r="CE18" i="5"/>
  <c r="AK54" i="5"/>
  <c r="AL54" i="5" s="1"/>
  <c r="CE54" i="5"/>
  <c r="DH54" i="5"/>
  <c r="DV54" i="5" s="1"/>
  <c r="DW54" i="5" s="1"/>
  <c r="DE51" i="5"/>
  <c r="DB62" i="5"/>
  <c r="DV62" i="5" s="1"/>
  <c r="DW62" i="5" s="1"/>
  <c r="CS6" i="5"/>
  <c r="CT6" i="5" s="1"/>
  <c r="CS5" i="5"/>
  <c r="CT5" i="5" s="1"/>
  <c r="CA20" i="5"/>
  <c r="DD20" i="5" s="1"/>
  <c r="CC50" i="5"/>
  <c r="CS54" i="5"/>
  <c r="CT54" i="5" s="1"/>
  <c r="G33" i="2"/>
  <c r="F33" i="2"/>
  <c r="U22" i="5"/>
  <c r="CB22" i="5"/>
  <c r="V51" i="5"/>
  <c r="CC51" i="5"/>
  <c r="DF51" i="5" s="1"/>
  <c r="CA16" i="5"/>
  <c r="DD16" i="5" s="1"/>
  <c r="CF18" i="5"/>
  <c r="CF26" i="5" s="1"/>
  <c r="CD50" i="5"/>
  <c r="CB7" i="5"/>
  <c r="CS7" i="5" s="1"/>
  <c r="CT7" i="5" s="1"/>
  <c r="P13" i="5"/>
  <c r="BX9" i="5"/>
  <c r="CS9" i="5" s="1"/>
  <c r="CT9" i="5" s="1"/>
  <c r="BZ20" i="5"/>
  <c r="DC20" i="5" s="1"/>
  <c r="BY59" i="5"/>
  <c r="DB59" i="5" s="1"/>
  <c r="BD44" i="5"/>
  <c r="BD45" i="5" s="1"/>
  <c r="BE28" i="5"/>
  <c r="H53" i="5"/>
  <c r="DE6" i="5"/>
  <c r="DA5" i="5"/>
  <c r="Q64" i="5"/>
  <c r="DB49" i="5"/>
  <c r="AK34" i="5"/>
  <c r="AL34" i="5" s="1"/>
  <c r="BX34" i="5"/>
  <c r="CS34" i="5" s="1"/>
  <c r="CT34" i="5" s="1"/>
  <c r="AK32" i="5"/>
  <c r="AL32" i="5" s="1"/>
  <c r="BX32" i="5"/>
  <c r="CS32" i="5" s="1"/>
  <c r="CT32" i="5" s="1"/>
  <c r="DA35" i="5"/>
  <c r="DV35" i="5" s="1"/>
  <c r="DW35" i="5" s="1"/>
  <c r="DA33" i="5"/>
  <c r="DV33" i="5" s="1"/>
  <c r="DW33" i="5" s="1"/>
  <c r="AA15" i="5"/>
  <c r="I64" i="5"/>
  <c r="H59" i="5"/>
  <c r="D32" i="2"/>
  <c r="F34" i="2"/>
  <c r="R59" i="5"/>
  <c r="R64" i="5" s="1"/>
  <c r="F13" i="5"/>
  <c r="D7" i="2" s="1"/>
  <c r="F7" i="2" s="1"/>
  <c r="AK51" i="5"/>
  <c r="AL51" i="5" s="1"/>
  <c r="W4" i="5"/>
  <c r="I13" i="5"/>
  <c r="R16" i="5"/>
  <c r="AK9" i="5"/>
  <c r="AL9" i="5" s="1"/>
  <c r="H4" i="5"/>
  <c r="H13" i="5" s="1"/>
  <c r="AK22" i="5"/>
  <c r="AL22" i="5" s="1"/>
  <c r="AL49" i="5"/>
  <c r="U53" i="5"/>
  <c r="AK11" i="5"/>
  <c r="AL11" i="5" s="1"/>
  <c r="R13" i="5"/>
  <c r="P55" i="5"/>
  <c r="W50" i="5"/>
  <c r="U16" i="5"/>
  <c r="T16" i="5"/>
  <c r="X26" i="5"/>
  <c r="Y18" i="5"/>
  <c r="Z18" i="5"/>
  <c r="S21" i="5"/>
  <c r="R21" i="5"/>
  <c r="T20" i="5"/>
  <c r="U20" i="5"/>
  <c r="T13" i="5"/>
  <c r="W26" i="5"/>
  <c r="AB26" i="5"/>
  <c r="AC15" i="5"/>
  <c r="AF15" i="5"/>
  <c r="H57" i="5"/>
  <c r="DW57" i="5" s="1"/>
  <c r="D55" i="5"/>
  <c r="B29" i="2" s="1"/>
  <c r="D25" i="5"/>
  <c r="B13" i="2" s="1"/>
  <c r="G13" i="2" s="1"/>
  <c r="DA9" i="5" l="1"/>
  <c r="DV9" i="5" s="1"/>
  <c r="DW9" i="5" s="1"/>
  <c r="DA32" i="5"/>
  <c r="DV32" i="5" s="1"/>
  <c r="DW32" i="5" s="1"/>
  <c r="CH18" i="5"/>
  <c r="CH26" i="5" s="1"/>
  <c r="BE44" i="5"/>
  <c r="BE45" i="5" s="1"/>
  <c r="BF28" i="5"/>
  <c r="CE26" i="5"/>
  <c r="T63" i="5"/>
  <c r="DD63" i="5"/>
  <c r="CB20" i="5"/>
  <c r="DE20" i="5" s="1"/>
  <c r="AK50" i="5"/>
  <c r="CE50" i="5"/>
  <c r="DV6" i="5"/>
  <c r="DW6" i="5" s="1"/>
  <c r="DE22" i="5"/>
  <c r="BZ21" i="5"/>
  <c r="CI15" i="5"/>
  <c r="CC22" i="5"/>
  <c r="DF22" i="5" s="1"/>
  <c r="CB13" i="5"/>
  <c r="T61" i="5"/>
  <c r="DD61" i="5"/>
  <c r="DC60" i="5"/>
  <c r="BZ13" i="5"/>
  <c r="CS11" i="5"/>
  <c r="CT11" i="5" s="1"/>
  <c r="CK15" i="5"/>
  <c r="CK26" i="5" s="1"/>
  <c r="V20" i="5"/>
  <c r="DF20" i="5"/>
  <c r="CC20" i="5"/>
  <c r="CC16" i="5"/>
  <c r="DF16" i="5" s="1"/>
  <c r="CE4" i="5"/>
  <c r="DH4" i="5" s="1"/>
  <c r="DV5" i="5"/>
  <c r="DW5" i="5" s="1"/>
  <c r="DA13" i="5"/>
  <c r="DG50" i="5"/>
  <c r="Y26" i="5"/>
  <c r="CG18" i="5"/>
  <c r="CG26" i="5" s="1"/>
  <c r="V53" i="5"/>
  <c r="CC53" i="5"/>
  <c r="DF53" i="5" s="1"/>
  <c r="DH18" i="5"/>
  <c r="CA60" i="5"/>
  <c r="CA59" i="5" s="1"/>
  <c r="CA64" i="5" s="1"/>
  <c r="T60" i="5"/>
  <c r="BX55" i="5"/>
  <c r="BX64" i="5" s="1"/>
  <c r="P64" i="5"/>
  <c r="BZ16" i="5"/>
  <c r="CN15" i="5"/>
  <c r="CN26" i="5" s="1"/>
  <c r="CA21" i="5"/>
  <c r="DD21" i="5" s="1"/>
  <c r="CB16" i="5"/>
  <c r="DE16" i="5" s="1"/>
  <c r="DE7" i="5"/>
  <c r="DV7" i="5" s="1"/>
  <c r="DW7" i="5" s="1"/>
  <c r="DI18" i="5"/>
  <c r="DI26" i="5" s="1"/>
  <c r="CD51" i="5"/>
  <c r="CS51" i="5" s="1"/>
  <c r="CT51" i="5" s="1"/>
  <c r="DF50" i="5"/>
  <c r="BX13" i="5"/>
  <c r="DE8" i="5"/>
  <c r="DV8" i="5" s="1"/>
  <c r="DW8" i="5" s="1"/>
  <c r="DC11" i="5"/>
  <c r="DE53" i="5"/>
  <c r="DB64" i="5"/>
  <c r="DV49" i="5"/>
  <c r="BY64" i="5"/>
  <c r="CS49" i="5"/>
  <c r="DA34" i="5"/>
  <c r="DV34" i="5" s="1"/>
  <c r="DW34" i="5" s="1"/>
  <c r="DC59" i="5"/>
  <c r="DC64" i="5" s="1"/>
  <c r="G29" i="2"/>
  <c r="S59" i="5"/>
  <c r="S64" i="5" s="1"/>
  <c r="D64" i="5"/>
  <c r="F55" i="5"/>
  <c r="F64" i="5" s="1"/>
  <c r="W13" i="5"/>
  <c r="AK4" i="5"/>
  <c r="AL4" i="5" s="1"/>
  <c r="F25" i="5"/>
  <c r="D13" i="2" s="1"/>
  <c r="F13" i="2" s="1"/>
  <c r="I25" i="5"/>
  <c r="AK55" i="5"/>
  <c r="AL55" i="5" s="1"/>
  <c r="AK53" i="5"/>
  <c r="AL53" i="5" s="1"/>
  <c r="AF26" i="5"/>
  <c r="AG15" i="5"/>
  <c r="U21" i="5"/>
  <c r="T21" i="5"/>
  <c r="AD15" i="5"/>
  <c r="AC26" i="5"/>
  <c r="R26" i="5"/>
  <c r="Z26" i="5"/>
  <c r="AA18" i="5"/>
  <c r="V16" i="5"/>
  <c r="M38" i="2"/>
  <c r="M35" i="2"/>
  <c r="M34" i="2"/>
  <c r="L32" i="2"/>
  <c r="M31" i="2"/>
  <c r="M30" i="2"/>
  <c r="L29" i="2"/>
  <c r="L27" i="2" s="1"/>
  <c r="L21" i="2"/>
  <c r="M19" i="2"/>
  <c r="M18" i="2"/>
  <c r="L17" i="2"/>
  <c r="L16" i="2"/>
  <c r="L12" i="2"/>
  <c r="L11" i="2"/>
  <c r="L9" i="2"/>
  <c r="L7" i="2"/>
  <c r="F70" i="5" l="1"/>
  <c r="E87" i="5" s="1"/>
  <c r="DK18" i="5"/>
  <c r="DK26" i="5" s="1"/>
  <c r="DD60" i="5"/>
  <c r="CS22" i="5"/>
  <c r="CT22" i="5" s="1"/>
  <c r="DA55" i="5"/>
  <c r="DA64" i="5" s="1"/>
  <c r="DJ18" i="5"/>
  <c r="DJ26" i="5" s="1"/>
  <c r="CO15" i="5"/>
  <c r="CO26" i="5" s="1"/>
  <c r="DH13" i="5"/>
  <c r="DV4" i="5"/>
  <c r="DV22" i="5"/>
  <c r="DW22" i="5" s="1"/>
  <c r="DQ15" i="5"/>
  <c r="DQ26" i="5" s="1"/>
  <c r="CD20" i="5"/>
  <c r="CS20" i="5" s="1"/>
  <c r="CT20" i="5" s="1"/>
  <c r="BF44" i="5"/>
  <c r="BF45" i="5" s="1"/>
  <c r="BG28" i="5"/>
  <c r="CB21" i="5"/>
  <c r="DE21" i="5" s="1"/>
  <c r="AK20" i="5"/>
  <c r="AL20" i="5" s="1"/>
  <c r="BZ26" i="5"/>
  <c r="U60" i="5"/>
  <c r="CB60" i="5"/>
  <c r="DE60" i="5" s="1"/>
  <c r="CD53" i="5"/>
  <c r="CS53" i="5" s="1"/>
  <c r="DE13" i="5"/>
  <c r="AL50" i="5"/>
  <c r="U63" i="5"/>
  <c r="DE63" i="5"/>
  <c r="CD16" i="5"/>
  <c r="U61" i="5"/>
  <c r="DE61" i="5"/>
  <c r="CI18" i="5"/>
  <c r="CS18" i="5" s="1"/>
  <c r="CT18" i="5" s="1"/>
  <c r="CL15" i="5"/>
  <c r="CL26" i="5" s="1"/>
  <c r="CS50" i="5"/>
  <c r="CT50" i="5" s="1"/>
  <c r="DH26" i="5"/>
  <c r="DL15" i="5"/>
  <c r="V21" i="5"/>
  <c r="CC21" i="5"/>
  <c r="DF21" i="5" s="1"/>
  <c r="DF26" i="5" s="1"/>
  <c r="CS55" i="5"/>
  <c r="DV11" i="5"/>
  <c r="DW11" i="5" s="1"/>
  <c r="DC13" i="5"/>
  <c r="DG51" i="5"/>
  <c r="DV51" i="5" s="1"/>
  <c r="DW51" i="5" s="1"/>
  <c r="DC16" i="5"/>
  <c r="CS4" i="5"/>
  <c r="CE13" i="5"/>
  <c r="DN15" i="5"/>
  <c r="DN26" i="5" s="1"/>
  <c r="DC21" i="5"/>
  <c r="DH50" i="5"/>
  <c r="CT49" i="5"/>
  <c r="DW49" i="5"/>
  <c r="CT55" i="5"/>
  <c r="DV55" i="5"/>
  <c r="U26" i="5"/>
  <c r="D29" i="2"/>
  <c r="H25" i="5"/>
  <c r="DW25" i="5" s="1"/>
  <c r="T59" i="5"/>
  <c r="T64" i="5" s="1"/>
  <c r="H55" i="5"/>
  <c r="H64" i="5" s="1"/>
  <c r="AK13" i="5"/>
  <c r="AL13" i="5" s="1"/>
  <c r="AK21" i="5"/>
  <c r="AL21" i="5" s="1"/>
  <c r="AK18" i="5"/>
  <c r="AL18" i="5" s="1"/>
  <c r="AA26" i="5"/>
  <c r="AD26" i="5"/>
  <c r="AE15" i="5"/>
  <c r="AH15" i="5"/>
  <c r="AG26" i="5"/>
  <c r="V26" i="5"/>
  <c r="AK16" i="5"/>
  <c r="AL16" i="5" s="1"/>
  <c r="L6" i="2"/>
  <c r="M37" i="2"/>
  <c r="M21" i="2"/>
  <c r="M36" i="2"/>
  <c r="L15" i="2"/>
  <c r="M17" i="2"/>
  <c r="DR15" i="5" l="1"/>
  <c r="DR26" i="5" s="1"/>
  <c r="H70" i="5"/>
  <c r="CI26" i="5"/>
  <c r="CT53" i="5"/>
  <c r="CP15" i="5"/>
  <c r="CP26" i="5" s="1"/>
  <c r="CC26" i="5"/>
  <c r="CM15" i="5"/>
  <c r="CM26" i="5" s="1"/>
  <c r="CT4" i="5"/>
  <c r="CS13" i="5"/>
  <c r="CT13" i="5" s="1"/>
  <c r="DO15" i="5"/>
  <c r="DO26" i="5" s="1"/>
  <c r="V63" i="5"/>
  <c r="DF63" i="5"/>
  <c r="DG53" i="5"/>
  <c r="DV53" i="5" s="1"/>
  <c r="DW53" i="5" s="1"/>
  <c r="CS16" i="5"/>
  <c r="CT16" i="5" s="1"/>
  <c r="DW4" i="5"/>
  <c r="DV13" i="5"/>
  <c r="DW13" i="5" s="1"/>
  <c r="DW55" i="5"/>
  <c r="CD21" i="5"/>
  <c r="DG21" i="5" s="1"/>
  <c r="DV21" i="5" s="1"/>
  <c r="DW21" i="5" s="1"/>
  <c r="DG16" i="5"/>
  <c r="CB59" i="5"/>
  <c r="CB64" i="5" s="1"/>
  <c r="BG44" i="5"/>
  <c r="BG45" i="5" s="1"/>
  <c r="BH28" i="5"/>
  <c r="DG20" i="5"/>
  <c r="DV20" i="5" s="1"/>
  <c r="DW20" i="5" s="1"/>
  <c r="DC26" i="5"/>
  <c r="DL18" i="5"/>
  <c r="DV18" i="5" s="1"/>
  <c r="DW18" i="5" s="1"/>
  <c r="V61" i="5"/>
  <c r="DF61" i="5"/>
  <c r="CC60" i="5"/>
  <c r="CC59" i="5" s="1"/>
  <c r="CC64" i="5" s="1"/>
  <c r="V60" i="5"/>
  <c r="DV50" i="5"/>
  <c r="DD59" i="5"/>
  <c r="DD64" i="5" s="1"/>
  <c r="D27" i="2"/>
  <c r="D39" i="2" s="1"/>
  <c r="F29" i="2"/>
  <c r="U59" i="5"/>
  <c r="U64" i="5" s="1"/>
  <c r="D24" i="5"/>
  <c r="B14" i="2" s="1"/>
  <c r="G14" i="2" s="1"/>
  <c r="AE26" i="5"/>
  <c r="AI15" i="5"/>
  <c r="AH26" i="5"/>
  <c r="B32" i="2"/>
  <c r="M33" i="2"/>
  <c r="B6" i="2"/>
  <c r="DS15" i="5" l="1"/>
  <c r="DS26" i="5" s="1"/>
  <c r="F87" i="5"/>
  <c r="G81" i="5"/>
  <c r="CD26" i="5"/>
  <c r="DL26" i="5"/>
  <c r="W61" i="5"/>
  <c r="DG61" i="5"/>
  <c r="W60" i="5"/>
  <c r="CD60" i="5"/>
  <c r="CD59" i="5" s="1"/>
  <c r="CD64" i="5" s="1"/>
  <c r="BH44" i="5"/>
  <c r="BH45" i="5" s="1"/>
  <c r="BI28" i="5"/>
  <c r="DG26" i="5"/>
  <c r="DV16" i="5"/>
  <c r="DW16" i="5" s="1"/>
  <c r="CS21" i="5"/>
  <c r="CT21" i="5" s="1"/>
  <c r="DF60" i="5"/>
  <c r="AI26" i="5"/>
  <c r="CQ15" i="5"/>
  <c r="DW50" i="5"/>
  <c r="W63" i="5"/>
  <c r="DG63" i="5"/>
  <c r="DP15" i="5"/>
  <c r="DP26" i="5" s="1"/>
  <c r="DE59" i="5"/>
  <c r="DE64" i="5" s="1"/>
  <c r="M32" i="2"/>
  <c r="F32" i="2"/>
  <c r="G32" i="2"/>
  <c r="G6" i="2"/>
  <c r="V59" i="5"/>
  <c r="V64" i="5" s="1"/>
  <c r="F24" i="5"/>
  <c r="D14" i="2" s="1"/>
  <c r="F14" i="2" s="1"/>
  <c r="D23" i="5"/>
  <c r="I24" i="5"/>
  <c r="AK15" i="5"/>
  <c r="AL15" i="5" s="1"/>
  <c r="B27" i="2"/>
  <c r="M6" i="2"/>
  <c r="X63" i="5" l="1"/>
  <c r="DI63" i="5" s="1"/>
  <c r="DV63" i="5" s="1"/>
  <c r="DW63" i="5" s="1"/>
  <c r="DH63" i="5"/>
  <c r="AK63" i="5"/>
  <c r="AL63" i="5" s="1"/>
  <c r="CQ26" i="5"/>
  <c r="CS15" i="5"/>
  <c r="CT15" i="5" s="1"/>
  <c r="CE60" i="5"/>
  <c r="DH60" i="5" s="1"/>
  <c r="X60" i="5"/>
  <c r="DT15" i="5"/>
  <c r="BI44" i="5"/>
  <c r="BI45" i="5" s="1"/>
  <c r="BJ28" i="5"/>
  <c r="DG60" i="5"/>
  <c r="X61" i="5"/>
  <c r="DH61" i="5"/>
  <c r="DG59" i="5"/>
  <c r="DG64" i="5" s="1"/>
  <c r="DF59" i="5"/>
  <c r="DF64" i="5" s="1"/>
  <c r="B12" i="2"/>
  <c r="G12" i="2" s="1"/>
  <c r="F23" i="5"/>
  <c r="G27" i="2"/>
  <c r="G39" i="2" s="1"/>
  <c r="J39" i="2" s="1"/>
  <c r="F27" i="2"/>
  <c r="F39" i="2" s="1"/>
  <c r="I39" i="2" s="1"/>
  <c r="W59" i="5"/>
  <c r="W64" i="5" s="1"/>
  <c r="H24" i="5"/>
  <c r="DW24" i="5" s="1"/>
  <c r="D26" i="5"/>
  <c r="D28" i="5" s="1"/>
  <c r="I23" i="5"/>
  <c r="I26" i="5" s="1"/>
  <c r="M27" i="2"/>
  <c r="B39" i="2"/>
  <c r="CF60" i="5" l="1"/>
  <c r="CF59" i="5" s="1"/>
  <c r="CF64" i="5" s="1"/>
  <c r="BJ44" i="5"/>
  <c r="BJ45" i="5" s="1"/>
  <c r="BK28" i="5"/>
  <c r="CE59" i="5"/>
  <c r="CE64" i="5" s="1"/>
  <c r="DI61" i="5"/>
  <c r="DV61" i="5" s="1"/>
  <c r="DW61" i="5" s="1"/>
  <c r="AK61" i="5"/>
  <c r="AL61" i="5" s="1"/>
  <c r="DT26" i="5"/>
  <c r="DV15" i="5"/>
  <c r="DW15" i="5" s="1"/>
  <c r="D12" i="2"/>
  <c r="F12" i="2" s="1"/>
  <c r="F26" i="5"/>
  <c r="D11" i="2" s="1"/>
  <c r="F28" i="5"/>
  <c r="B16" i="2"/>
  <c r="I28" i="5"/>
  <c r="Q28" i="5" s="1"/>
  <c r="B15" i="2"/>
  <c r="B11" i="2"/>
  <c r="G11" i="2" s="1"/>
  <c r="X59" i="5"/>
  <c r="X64" i="5" s="1"/>
  <c r="AK60" i="5"/>
  <c r="AL60" i="5" s="1"/>
  <c r="H23" i="5"/>
  <c r="H26" i="5" s="1"/>
  <c r="S23" i="5"/>
  <c r="CS60" i="5" l="1"/>
  <c r="CT60" i="5" s="1"/>
  <c r="DI60" i="5"/>
  <c r="DV60" i="5" s="1"/>
  <c r="DW60" i="5" s="1"/>
  <c r="BK44" i="5"/>
  <c r="BK45" i="5" s="1"/>
  <c r="BL28" i="5"/>
  <c r="CA23" i="5"/>
  <c r="DD23" i="5" s="1"/>
  <c r="Q44" i="5"/>
  <c r="Q45" i="5" s="1"/>
  <c r="BY28" i="5"/>
  <c r="DB28" i="5" s="1"/>
  <c r="DH59" i="5"/>
  <c r="DH64" i="5" s="1"/>
  <c r="D16" i="2"/>
  <c r="F16" i="2" s="1"/>
  <c r="D15" i="2"/>
  <c r="F15" i="2" s="1"/>
  <c r="F11" i="2"/>
  <c r="R28" i="5"/>
  <c r="M11" i="2"/>
  <c r="G16" i="2"/>
  <c r="M16" i="2"/>
  <c r="G15" i="2"/>
  <c r="G22" i="2" s="1"/>
  <c r="M15" i="2"/>
  <c r="B22" i="2"/>
  <c r="H28" i="5"/>
  <c r="AK59" i="5"/>
  <c r="S26" i="5"/>
  <c r="T23" i="5"/>
  <c r="AL59" i="5" l="1"/>
  <c r="AK64" i="5"/>
  <c r="BL44" i="5"/>
  <c r="BL45" i="5" s="1"/>
  <c r="BM28" i="5"/>
  <c r="DD26" i="5"/>
  <c r="BY44" i="5"/>
  <c r="BY45" i="5" s="1"/>
  <c r="R44" i="5"/>
  <c r="R45" i="5" s="1"/>
  <c r="BZ28" i="5"/>
  <c r="BZ44" i="5" s="1"/>
  <c r="BZ45" i="5" s="1"/>
  <c r="T26" i="5"/>
  <c r="CB23" i="5"/>
  <c r="CB26" i="5" s="1"/>
  <c r="DB44" i="5"/>
  <c r="DB45" i="5" s="1"/>
  <c r="CA26" i="5"/>
  <c r="DI59" i="5"/>
  <c r="DI64" i="5" s="1"/>
  <c r="CS59" i="5"/>
  <c r="CS64" i="5" s="1"/>
  <c r="D98" i="5" s="1"/>
  <c r="S28" i="5"/>
  <c r="AK23" i="5"/>
  <c r="AL23" i="5" s="1"/>
  <c r="AL64" i="5" l="1"/>
  <c r="BM44" i="5"/>
  <c r="BM45" i="5" s="1"/>
  <c r="BO28" i="5"/>
  <c r="CT64" i="5"/>
  <c r="DC28" i="5"/>
  <c r="DC44" i="5" s="1"/>
  <c r="DC45" i="5" s="1"/>
  <c r="CS23" i="5"/>
  <c r="S44" i="5"/>
  <c r="S45" i="5" s="1"/>
  <c r="CA28" i="5"/>
  <c r="DE23" i="5"/>
  <c r="CT59" i="5"/>
  <c r="DV59" i="5"/>
  <c r="DV64" i="5" s="1"/>
  <c r="D99" i="5" s="1"/>
  <c r="T28" i="5"/>
  <c r="AK26" i="5"/>
  <c r="AL26" i="5" s="1"/>
  <c r="BO44" i="5" l="1"/>
  <c r="BP28" i="5"/>
  <c r="DW64" i="5"/>
  <c r="T44" i="5"/>
  <c r="T45" i="5" s="1"/>
  <c r="CB28" i="5"/>
  <c r="CB44" i="5" s="1"/>
  <c r="CB45" i="5" s="1"/>
  <c r="CA44" i="5"/>
  <c r="CA45" i="5" s="1"/>
  <c r="DE26" i="5"/>
  <c r="DV23" i="5"/>
  <c r="DD28" i="5"/>
  <c r="CT23" i="5"/>
  <c r="CS26" i="5"/>
  <c r="DW59" i="5"/>
  <c r="U28" i="5"/>
  <c r="BO45" i="5" l="1"/>
  <c r="D93" i="5" s="1"/>
  <c r="BP44" i="5"/>
  <c r="DE28" i="5"/>
  <c r="DE44" i="5" s="1"/>
  <c r="DE45" i="5" s="1"/>
  <c r="U44" i="5"/>
  <c r="U45" i="5" s="1"/>
  <c r="CC28" i="5"/>
  <c r="CC44" i="5" s="1"/>
  <c r="CC45" i="5" s="1"/>
  <c r="DD44" i="5"/>
  <c r="DD45" i="5" s="1"/>
  <c r="DW23" i="5"/>
  <c r="DV26" i="5"/>
  <c r="DW26" i="5" s="1"/>
  <c r="V28" i="5"/>
  <c r="BP45" i="5" l="1"/>
  <c r="V44" i="5"/>
  <c r="V45" i="5" s="1"/>
  <c r="CD28" i="5"/>
  <c r="DG28" i="5" s="1"/>
  <c r="DG44" i="5" s="1"/>
  <c r="DG45" i="5" s="1"/>
  <c r="DF28" i="5"/>
  <c r="W28" i="5"/>
  <c r="DF44" i="5" l="1"/>
  <c r="DF45" i="5" s="1"/>
  <c r="CD44" i="5"/>
  <c r="CD45" i="5" s="1"/>
  <c r="W44" i="5"/>
  <c r="W45" i="5" s="1"/>
  <c r="CE28" i="5"/>
  <c r="CE44" i="5" s="1"/>
  <c r="CE45" i="5" s="1"/>
  <c r="X28" i="5"/>
  <c r="X44" i="5" l="1"/>
  <c r="CF28" i="5"/>
  <c r="CF44" i="5" s="1"/>
  <c r="CF45" i="5" s="1"/>
  <c r="DH28" i="5"/>
  <c r="Y28" i="5"/>
  <c r="X45" i="5"/>
  <c r="DI28" i="5" l="1"/>
  <c r="DI44" i="5" s="1"/>
  <c r="DI45" i="5" s="1"/>
  <c r="DH44" i="5"/>
  <c r="DH45" i="5" s="1"/>
  <c r="Y44" i="5"/>
  <c r="Y45" i="5" s="1"/>
  <c r="CG28" i="5"/>
  <c r="CG44" i="5" s="1"/>
  <c r="CG45" i="5" s="1"/>
  <c r="Z28" i="5"/>
  <c r="DJ28" i="5" l="1"/>
  <c r="DJ44" i="5" s="1"/>
  <c r="DJ45" i="5" s="1"/>
  <c r="Z44" i="5"/>
  <c r="Z45" i="5" s="1"/>
  <c r="CH28" i="5"/>
  <c r="CH44" i="5" s="1"/>
  <c r="CH45" i="5" s="1"/>
  <c r="AA28" i="5"/>
  <c r="DK28" i="5" l="1"/>
  <c r="DK44" i="5" s="1"/>
  <c r="DK45" i="5" s="1"/>
  <c r="AA44" i="5"/>
  <c r="AA45" i="5" s="1"/>
  <c r="CI28" i="5"/>
  <c r="CI44" i="5" s="1"/>
  <c r="CI45" i="5" s="1"/>
  <c r="AB28" i="5"/>
  <c r="DL28" i="5" l="1"/>
  <c r="DL44" i="5" s="1"/>
  <c r="DL45" i="5" s="1"/>
  <c r="AB44" i="5"/>
  <c r="AB45" i="5" s="1"/>
  <c r="CJ28" i="5"/>
  <c r="CJ44" i="5" s="1"/>
  <c r="CJ45" i="5" s="1"/>
  <c r="AC28" i="5"/>
  <c r="AJ45" i="5"/>
  <c r="AC44" i="5" l="1"/>
  <c r="CK28" i="5"/>
  <c r="CK44" i="5" s="1"/>
  <c r="CK45" i="5" s="1"/>
  <c r="DM28" i="5"/>
  <c r="DM44" i="5" s="1"/>
  <c r="DM45" i="5" s="1"/>
  <c r="AD28" i="5"/>
  <c r="AC45" i="5"/>
  <c r="AK39" i="5"/>
  <c r="DN28" i="5" l="1"/>
  <c r="DN44" i="5" s="1"/>
  <c r="DN45" i="5" s="1"/>
  <c r="AD44" i="5"/>
  <c r="AD45" i="5" s="1"/>
  <c r="CL28" i="5"/>
  <c r="CL44" i="5" s="1"/>
  <c r="CL45" i="5" s="1"/>
  <c r="AE28" i="5"/>
  <c r="AL39" i="5"/>
  <c r="I31" i="5"/>
  <c r="I30" i="5" s="1"/>
  <c r="I44" i="5" s="1"/>
  <c r="I45" i="5" s="1"/>
  <c r="D44" i="5"/>
  <c r="D45" i="5" s="1"/>
  <c r="D69" i="5" s="1"/>
  <c r="F80" i="5" l="1"/>
  <c r="D71" i="5"/>
  <c r="E80" i="5"/>
  <c r="H80" i="5"/>
  <c r="D86" i="5"/>
  <c r="D88" i="5" s="1"/>
  <c r="I69" i="5"/>
  <c r="AE44" i="5"/>
  <c r="AE45" i="5" s="1"/>
  <c r="CM28" i="5"/>
  <c r="CM44" i="5" s="1"/>
  <c r="CM45" i="5" s="1"/>
  <c r="DO28" i="5"/>
  <c r="DO44" i="5" s="1"/>
  <c r="DO45" i="5" s="1"/>
  <c r="AF28" i="5"/>
  <c r="F44" i="5"/>
  <c r="F45" i="5" s="1"/>
  <c r="D9" i="2"/>
  <c r="J22" i="2"/>
  <c r="P31" i="5"/>
  <c r="H31" i="5"/>
  <c r="F69" i="5" l="1"/>
  <c r="I80" i="5"/>
  <c r="G86" i="5"/>
  <c r="G88" i="5" s="1"/>
  <c r="I71" i="5"/>
  <c r="DP28" i="5"/>
  <c r="DP44" i="5" s="1"/>
  <c r="DP45" i="5" s="1"/>
  <c r="AF44" i="5"/>
  <c r="AF45" i="5" s="1"/>
  <c r="CN28" i="5"/>
  <c r="CN44" i="5" s="1"/>
  <c r="CN45" i="5" s="1"/>
  <c r="BX31" i="5"/>
  <c r="CS31" i="5" s="1"/>
  <c r="CT31" i="5" s="1"/>
  <c r="AG28" i="5"/>
  <c r="D6" i="2"/>
  <c r="F9" i="2"/>
  <c r="P30" i="5"/>
  <c r="P44" i="5" s="1"/>
  <c r="AK31" i="5"/>
  <c r="AL31" i="5" s="1"/>
  <c r="H30" i="5"/>
  <c r="F71" i="5" l="1"/>
  <c r="E86" i="5"/>
  <c r="E88" i="5" s="1"/>
  <c r="DQ28" i="5"/>
  <c r="DQ44" i="5" s="1"/>
  <c r="DQ45" i="5" s="1"/>
  <c r="AG44" i="5"/>
  <c r="AG45" i="5" s="1"/>
  <c r="CO28" i="5"/>
  <c r="CO44" i="5" s="1"/>
  <c r="CO45" i="5" s="1"/>
  <c r="AK30" i="5"/>
  <c r="BX30" i="5"/>
  <c r="BX44" i="5" s="1"/>
  <c r="DA31" i="5"/>
  <c r="AH28" i="5"/>
  <c r="P45" i="5"/>
  <c r="D22" i="2"/>
  <c r="F6" i="2"/>
  <c r="F22" i="2" s="1"/>
  <c r="H44" i="5"/>
  <c r="H45" i="5" s="1"/>
  <c r="AL30" i="5"/>
  <c r="H69" i="5" l="1"/>
  <c r="AH44" i="5"/>
  <c r="AH45" i="5" s="1"/>
  <c r="CP28" i="5"/>
  <c r="CP44" i="5" s="1"/>
  <c r="CP45" i="5" s="1"/>
  <c r="DR28" i="5"/>
  <c r="DR44" i="5" s="1"/>
  <c r="DR45" i="5" s="1"/>
  <c r="CS30" i="5"/>
  <c r="BX45" i="5"/>
  <c r="DA30" i="5"/>
  <c r="DV31" i="5"/>
  <c r="DW31" i="5" s="1"/>
  <c r="AI28" i="5"/>
  <c r="CQ28" i="5" s="1"/>
  <c r="I22" i="2"/>
  <c r="F86" i="5" l="1"/>
  <c r="F88" i="5" s="1"/>
  <c r="H71" i="5"/>
  <c r="G80" i="5"/>
  <c r="DV30" i="5"/>
  <c r="DW30" i="5" s="1"/>
  <c r="DA44" i="5"/>
  <c r="DA45" i="5" s="1"/>
  <c r="DS28" i="5"/>
  <c r="DS44" i="5" s="1"/>
  <c r="DS45" i="5" s="1"/>
  <c r="AI44" i="5"/>
  <c r="AI45" i="5" s="1"/>
  <c r="CT30" i="5"/>
  <c r="AK28" i="5"/>
  <c r="AK44" i="5" s="1"/>
  <c r="CQ44" i="5" l="1"/>
  <c r="CQ45" i="5" s="1"/>
  <c r="CS28" i="5"/>
  <c r="DT28" i="5"/>
  <c r="AL28" i="5"/>
  <c r="CT28" i="5" l="1"/>
  <c r="CS44" i="5"/>
  <c r="DT44" i="5"/>
  <c r="DT45" i="5" s="1"/>
  <c r="DV28" i="5"/>
  <c r="AK45" i="5"/>
  <c r="D92" i="5" s="1"/>
  <c r="AL44" i="5"/>
  <c r="DW28" i="5" l="1"/>
  <c r="DV44" i="5"/>
  <c r="CT44" i="5"/>
  <c r="CS45" i="5"/>
  <c r="D94" i="5" s="1"/>
  <c r="AL45" i="5"/>
  <c r="CT45" i="5" l="1"/>
  <c r="DV45" i="5"/>
  <c r="D95" i="5" s="1"/>
  <c r="DW44" i="5"/>
  <c r="DW45" i="5" l="1"/>
</calcChain>
</file>

<file path=xl/sharedStrings.xml><?xml version="1.0" encoding="utf-8"?>
<sst xmlns="http://schemas.openxmlformats.org/spreadsheetml/2006/main" count="290" uniqueCount="117">
  <si>
    <t>PROJEKT 1</t>
  </si>
  <si>
    <t>Lp</t>
  </si>
  <si>
    <t>Zadanie</t>
  </si>
  <si>
    <t>Netto</t>
  </si>
  <si>
    <t>VAT</t>
  </si>
  <si>
    <t>Brutto</t>
  </si>
  <si>
    <t>Kwalifikowane</t>
  </si>
  <si>
    <t>Dokumentacja projektowa</t>
  </si>
  <si>
    <t xml:space="preserve"> Skomunikowanie Osiedla Górczyn z centrum miasta</t>
  </si>
  <si>
    <t>Przebudowa drogi wraz z przebudową torowiska w ul. Warszawskiej: na odcinku od ul. Cichońskiego do ul. Herberta, oraz ul. Sikorskiego: na odcinku od ul. Herberta do ul. Chrobrego, ul. Sikorskiego: na odcinku od ul. Chrobrego do pierwszej zwrotnicy za ul. Dworcową</t>
  </si>
  <si>
    <t>Przebudowa drogi wraz z przebudową torowiska w ul. Dworcowej</t>
  </si>
  <si>
    <t>Przebudowa drogi wraz z przebudową torowiska tramwajowego w ul. Chrobrego na odcinku od skrzyżowania z ulicą Sikorskiego do skrzyżowania z ulicą Roosvelta</t>
  </si>
  <si>
    <t>Przejazd tramwajowy wraz ze zwrotnicą na skrzyżowaniu ul. Jancarza – Sikorskego</t>
  </si>
  <si>
    <t>Przebudowa ul. Kostrzyńskiej w Gorzowie Wlkp. – przebudowa torowiska na odcinku od Placu Słonecznego do pętli na Wieprzycach</t>
  </si>
  <si>
    <t>Przebudowa drogi w zakresie przebudowy torowiska – ul. Walczaka na odcinku od stacji Shell (ul. Walczaka 25B) do ul. Dowgielewiczowej</t>
  </si>
  <si>
    <t>Przebudowa drogi w zakresie przebudowy torowiska –od ul. Dowgielewiczowej do Ronda Gdańskiego.</t>
  </si>
  <si>
    <t>Zakupu i wdrożenie systemu informacji pasażerskiej i monitoringu</t>
  </si>
  <si>
    <t>Razem dokumentacja projektowa</t>
  </si>
  <si>
    <t>Roboty budowlane</t>
  </si>
  <si>
    <t>10.1</t>
  </si>
  <si>
    <t>Kable</t>
  </si>
  <si>
    <t>10.2</t>
  </si>
  <si>
    <t>Elementy systemu</t>
  </si>
  <si>
    <t>Razem roboty budowlane</t>
  </si>
  <si>
    <t>Nadzór inżyniera kontraktu</t>
  </si>
  <si>
    <t>Promocja projektu</t>
  </si>
  <si>
    <t>Studium wykonalności</t>
  </si>
  <si>
    <t>12a</t>
  </si>
  <si>
    <t>12b</t>
  </si>
  <si>
    <t>Model ruchu</t>
  </si>
  <si>
    <t>12c</t>
  </si>
  <si>
    <t xml:space="preserve">Koncepcja </t>
  </si>
  <si>
    <t>12d</t>
  </si>
  <si>
    <t>Dokumentacja monitoring</t>
  </si>
  <si>
    <t>12e</t>
  </si>
  <si>
    <t>Wyciąg do wniosku</t>
  </si>
  <si>
    <t>Dokumentcja OOS</t>
  </si>
  <si>
    <t>Badanie ruchu</t>
  </si>
  <si>
    <t>Badanie preferencji i zachowań użytkowników</t>
  </si>
  <si>
    <t>Zarządzanie projektem</t>
  </si>
  <si>
    <t>Zarządzanie projektem - wydatki osobowe</t>
  </si>
  <si>
    <t>Zarządzanie projektem - pozostałe wydatki związane z przygotowaniem lub realizacją projektu</t>
  </si>
  <si>
    <t>OGÓŁEM</t>
  </si>
  <si>
    <t>PROJEKT 2</t>
  </si>
  <si>
    <t>Dokumentacja projektowa Modernizacja hali tramwajowej i stacji obsługi, system monitoringu torów</t>
  </si>
  <si>
    <t>Zakup 14 nowych wagonów tramwajowych</t>
  </si>
  <si>
    <t xml:space="preserve">Modernizacja hali tramwajowej i stacji obsługi, system monitoringu torów
odstawczych </t>
  </si>
  <si>
    <t>Zakup i wdrożenie systemu informacji pasażerskiej, w tym dynamicznej informacji na przystankach, w Internecie i w urządzeniach mobilnych.</t>
  </si>
  <si>
    <t>6.1</t>
  </si>
  <si>
    <t>6.2</t>
  </si>
  <si>
    <t>6.3</t>
  </si>
  <si>
    <t>Wyciag</t>
  </si>
  <si>
    <t>7.1</t>
  </si>
  <si>
    <t>Zarządzanie projektem - koszty ogólne</t>
  </si>
  <si>
    <t>7.2</t>
  </si>
  <si>
    <t>7.3</t>
  </si>
  <si>
    <t>Zarządzanie projektem - koszty związane z wykorzystaniem systemów informatycznych wspomagajacych zarządzanie i monitorowanie</t>
  </si>
  <si>
    <t>7.4</t>
  </si>
  <si>
    <t>RAZEM</t>
  </si>
  <si>
    <t>koszt jednego wagonu</t>
  </si>
  <si>
    <t>Wyszczególnienie</t>
  </si>
  <si>
    <t>Razem projekt 1</t>
  </si>
  <si>
    <t>Razem projekt 2</t>
  </si>
  <si>
    <t>Razem</t>
  </si>
  <si>
    <t>Przelicznik do wyceny wskaźnikowej</t>
  </si>
  <si>
    <t>Budżet z podziałem na kategorie wydatków</t>
  </si>
  <si>
    <t>Wartości wg piku "tramwaj i miasto po podziale w tys PLN.xls"</t>
  </si>
  <si>
    <t>Kategoria</t>
  </si>
  <si>
    <t>netto</t>
  </si>
  <si>
    <t>różnica</t>
  </si>
  <si>
    <t>Przygotowanie projeku</t>
  </si>
  <si>
    <t xml:space="preserve">Przygotowanie projektu - opracowanie dokumentacji projektowej </t>
  </si>
  <si>
    <t>Przygotowanie projektu - opracowanie dokumentacji technicznej</t>
  </si>
  <si>
    <t>Przygotowanie projektu - opracowanie studium wykonalności (w tym analizy finansowo-ekonomicznej)</t>
  </si>
  <si>
    <t>Przygotowanie projektu - opracowanie raportów OOŚ</t>
  </si>
  <si>
    <t>Zakup środków trwałych i wartości niematerialnych i prawnych zainstalowanych na stałe w projekcie (SDIP)</t>
  </si>
  <si>
    <t>Wyposażenie i sprzęt</t>
  </si>
  <si>
    <t>Zarzdzanie projektem</t>
  </si>
  <si>
    <t>Zarządzanie projektem - nadzór nad robotami budowlanymi</t>
  </si>
  <si>
    <t>Działania informacyjne i promocyjne</t>
  </si>
  <si>
    <t>Zakup środków trwałych i wartości niematerialnych i prawnych nie zainstalowanych na stałe w projekcie (TABOR)</t>
  </si>
  <si>
    <t>III</t>
  </si>
  <si>
    <t>IV</t>
  </si>
  <si>
    <t>I</t>
  </si>
  <si>
    <t>II</t>
  </si>
  <si>
    <t>Razem pozostałe</t>
  </si>
  <si>
    <t>Pozostałe</t>
  </si>
  <si>
    <t>Dotacja</t>
  </si>
  <si>
    <t>Netto kwalifikowane</t>
  </si>
  <si>
    <t>Netto niekwalifikowane</t>
  </si>
  <si>
    <t>VAT od wydatków kwalifikowanych</t>
  </si>
  <si>
    <t>VAT od wydatków niekwalifikowanych</t>
  </si>
  <si>
    <t>Projekt 1</t>
  </si>
  <si>
    <t>Projekt 2</t>
  </si>
  <si>
    <t>Netto kw</t>
  </si>
  <si>
    <t>Netto nkw</t>
  </si>
  <si>
    <t>VAT od kw</t>
  </si>
  <si>
    <t>Vat od nkw</t>
  </si>
  <si>
    <t>Netto ogółem</t>
  </si>
  <si>
    <t>Netto kw + brutto nkw</t>
  </si>
  <si>
    <t>Poziom dofinansowania</t>
  </si>
  <si>
    <t>Vat</t>
  </si>
  <si>
    <t>Ogółem Projekt</t>
  </si>
  <si>
    <t>HARMONOGRAM WYDATKÓW NIEKWALIFIKOWANYCH</t>
  </si>
  <si>
    <t>HARMONOGRAM WYDATKÓW KWALIFIKOWANYCH</t>
  </si>
  <si>
    <t>HARMONOGRAM WYDATKÓW CAŁKOWITYCH</t>
  </si>
  <si>
    <t>HARMONOGRAM VAT</t>
  </si>
  <si>
    <t>ZGODNOŚĆ HARMONOGRAMU Z BUDŻETEM PROJEKTU</t>
  </si>
  <si>
    <t xml:space="preserve"> - wydatki kwalifikowane Projekt 1</t>
  </si>
  <si>
    <t xml:space="preserve"> - wydatki niekwalifikowane Projekt 1</t>
  </si>
  <si>
    <t xml:space="preserve"> - wydatki kwalifikowane Projekt 2</t>
  </si>
  <si>
    <t xml:space="preserve"> - wydatki niekwalifikowane Projekt 2</t>
  </si>
  <si>
    <t xml:space="preserve"> - vat Projekt 1</t>
  </si>
  <si>
    <t xml:space="preserve"> - wydatki całkowite Projekt 1</t>
  </si>
  <si>
    <t xml:space="preserve"> - vat Projekt 2</t>
  </si>
  <si>
    <t xml:space="preserve"> - wydatki całkowite Projekt 2</t>
  </si>
  <si>
    <t>Przejazd tramwajowy wraz ze zwrotnicą na skrzyżowaniu ul. Jancarza – Sikorskiego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</si>
</sst>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9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sz val="10"/>
      <name val="Arial"/>
      <family val="2"/>
      <charset val="238"/>
    </font>
    <font>
      <sz val="9"/>
      <name val="Czcionka tekstu podstawowego"/>
      <family val="2"/>
      <charset val="238"/>
    </font>
    <font>
      <i/>
      <sz val="9"/>
      <color theme="1"/>
      <name val="Czcionka tekstu podstawowego"/>
      <charset val="238"/>
    </font>
    <font>
      <i/>
      <sz val="9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i/>
      <sz val="9"/>
      <name val="Czcionka tekstu podstawowego"/>
      <family val="2"/>
      <charset val="238"/>
    </font>
    <font>
      <sz val="9"/>
      <color theme="9"/>
      <name val="Czcionka tekstu podstawowego"/>
      <family val="2"/>
      <charset val="238"/>
    </font>
    <font>
      <sz val="9"/>
      <name val="Czcionka tekstu podstawowego"/>
      <charset val="238"/>
    </font>
    <font>
      <sz val="9"/>
      <color rgb="FF0070C0"/>
      <name val="Czcionka tekstu podstawowego"/>
      <family val="2"/>
      <charset val="238"/>
    </font>
    <font>
      <b/>
      <sz val="14"/>
      <color theme="0"/>
      <name val="Czcionka tekstu podstawowego"/>
      <charset val="238"/>
    </font>
    <font>
      <b/>
      <sz val="9"/>
      <name val="Czcionka tekstu podstawowego"/>
      <charset val="238"/>
    </font>
    <font>
      <i/>
      <sz val="9"/>
      <color rgb="FF0070C0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85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1" applyFont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4" fontId="4" fillId="0" borderId="0" xfId="1" applyNumberFormat="1" applyFont="1"/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right" vertical="center" wrapText="1"/>
    </xf>
    <xf numFmtId="4" fontId="11" fillId="7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right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7" borderId="1" xfId="1" applyFont="1" applyFill="1" applyBorder="1"/>
    <xf numFmtId="0" fontId="4" fillId="7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vertical="center"/>
    </xf>
    <xf numFmtId="4" fontId="10" fillId="7" borderId="1" xfId="1" applyNumberFormat="1" applyFont="1" applyFill="1" applyBorder="1" applyAlignment="1">
      <alignment vertical="center"/>
    </xf>
    <xf numFmtId="0" fontId="4" fillId="0" borderId="1" xfId="1" applyFont="1" applyFill="1" applyBorder="1"/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10" fillId="7" borderId="1" xfId="1" applyFont="1" applyFill="1" applyBorder="1" applyAlignment="1">
      <alignment horizontal="right" vertical="center"/>
    </xf>
    <xf numFmtId="4" fontId="11" fillId="7" borderId="1" xfId="1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" fontId="10" fillId="7" borderId="1" xfId="1" applyNumberFormat="1" applyFont="1" applyFill="1" applyBorder="1"/>
    <xf numFmtId="0" fontId="4" fillId="7" borderId="1" xfId="1" applyFont="1" applyFill="1" applyBorder="1" applyAlignment="1">
      <alignment horizontal="right" vertical="center"/>
    </xf>
    <xf numFmtId="0" fontId="9" fillId="7" borderId="1" xfId="1" applyFont="1" applyFill="1" applyBorder="1" applyAlignment="1">
      <alignment horizontal="right"/>
    </xf>
    <xf numFmtId="4" fontId="9" fillId="7" borderId="1" xfId="1" applyNumberFormat="1" applyFont="1" applyFill="1" applyBorder="1"/>
    <xf numFmtId="0" fontId="12" fillId="0" borderId="0" xfId="1" applyFont="1"/>
    <xf numFmtId="4" fontId="4" fillId="0" borderId="1" xfId="1" applyNumberFormat="1" applyFont="1" applyBorder="1"/>
    <xf numFmtId="0" fontId="5" fillId="0" borderId="0" xfId="1" applyFont="1"/>
    <xf numFmtId="0" fontId="5" fillId="0" borderId="1" xfId="1" applyFont="1" applyBorder="1"/>
    <xf numFmtId="4" fontId="5" fillId="0" borderId="1" xfId="1" applyNumberFormat="1" applyFont="1" applyBorder="1"/>
    <xf numFmtId="9" fontId="4" fillId="0" borderId="1" xfId="1" applyNumberFormat="1" applyFont="1" applyBorder="1"/>
    <xf numFmtId="0" fontId="14" fillId="0" borderId="0" xfId="1" applyFont="1"/>
    <xf numFmtId="0" fontId="13" fillId="0" borderId="0" xfId="1" applyFont="1" applyFill="1" applyAlignment="1">
      <alignment horizontal="center"/>
    </xf>
    <xf numFmtId="0" fontId="16" fillId="0" borderId="0" xfId="1" applyFont="1"/>
    <xf numFmtId="0" fontId="17" fillId="3" borderId="1" xfId="1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4" fontId="17" fillId="0" borderId="1" xfId="1" applyNumberFormat="1" applyFont="1" applyFill="1" applyBorder="1" applyAlignment="1">
      <alignment horizontal="right" vertical="center"/>
    </xf>
    <xf numFmtId="4" fontId="18" fillId="0" borderId="1" xfId="1" applyNumberFormat="1" applyFont="1" applyFill="1" applyBorder="1" applyAlignment="1">
      <alignment horizontal="right" vertical="center"/>
    </xf>
    <xf numFmtId="0" fontId="16" fillId="7" borderId="1" xfId="1" applyFont="1" applyFill="1" applyBorder="1" applyAlignment="1">
      <alignment horizontal="right" vertical="center" wrapText="1"/>
    </xf>
    <xf numFmtId="4" fontId="16" fillId="7" borderId="1" xfId="1" applyNumberFormat="1" applyFont="1" applyFill="1" applyBorder="1" applyAlignment="1">
      <alignment horizontal="right" vertical="center"/>
    </xf>
    <xf numFmtId="0" fontId="14" fillId="0" borderId="0" xfId="1" applyFont="1" applyFill="1"/>
    <xf numFmtId="4" fontId="16" fillId="0" borderId="1" xfId="1" applyNumberFormat="1" applyFont="1" applyFill="1" applyBorder="1" applyAlignment="1">
      <alignment horizontal="right" vertical="center"/>
    </xf>
    <xf numFmtId="0" fontId="17" fillId="0" borderId="1" xfId="1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0" fontId="16" fillId="7" borderId="1" xfId="1" applyFont="1" applyFill="1" applyBorder="1" applyAlignment="1">
      <alignment horizontal="right" vertical="center"/>
    </xf>
    <xf numFmtId="0" fontId="17" fillId="10" borderId="1" xfId="1" applyFont="1" applyFill="1" applyBorder="1" applyAlignment="1">
      <alignment vertical="center"/>
    </xf>
    <xf numFmtId="4" fontId="17" fillId="10" borderId="1" xfId="1" applyNumberFormat="1" applyFont="1" applyFill="1" applyBorder="1" applyAlignment="1">
      <alignment horizontal="right" vertical="center"/>
    </xf>
    <xf numFmtId="0" fontId="16" fillId="7" borderId="1" xfId="1" applyFont="1" applyFill="1" applyBorder="1" applyAlignment="1">
      <alignment horizontal="left" vertical="center" wrapText="1"/>
    </xf>
    <xf numFmtId="4" fontId="19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4" fontId="22" fillId="0" borderId="1" xfId="1" applyNumberFormat="1" applyFont="1" applyFill="1" applyBorder="1" applyAlignment="1">
      <alignment vertical="center"/>
    </xf>
    <xf numFmtId="4" fontId="22" fillId="0" borderId="1" xfId="1" applyNumberFormat="1" applyFont="1" applyFill="1" applyBorder="1" applyAlignment="1">
      <alignment horizontal="right" vertical="center"/>
    </xf>
    <xf numFmtId="0" fontId="5" fillId="6" borderId="1" xfId="1" applyFont="1" applyFill="1" applyBorder="1" applyAlignment="1">
      <alignment horizontal="center" vertical="center" textRotation="90"/>
    </xf>
    <xf numFmtId="0" fontId="4" fillId="0" borderId="1" xfId="1" applyFont="1" applyBorder="1" applyAlignment="1">
      <alignment horizontal="center"/>
    </xf>
    <xf numFmtId="10" fontId="4" fillId="0" borderId="1" xfId="2" applyNumberFormat="1" applyFont="1" applyBorder="1"/>
    <xf numFmtId="0" fontId="4" fillId="13" borderId="1" xfId="1" applyFont="1" applyFill="1" applyBorder="1"/>
    <xf numFmtId="0" fontId="4" fillId="13" borderId="1" xfId="1" applyFont="1" applyFill="1" applyBorder="1" applyAlignment="1">
      <alignment vertical="center"/>
    </xf>
    <xf numFmtId="4" fontId="4" fillId="13" borderId="1" xfId="1" applyNumberFormat="1" applyFont="1" applyFill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4" fillId="11" borderId="1" xfId="1" applyFont="1" applyFill="1" applyBorder="1"/>
    <xf numFmtId="4" fontId="4" fillId="13" borderId="1" xfId="1" applyNumberFormat="1" applyFont="1" applyFill="1" applyBorder="1" applyAlignment="1">
      <alignment horizontal="center" vertical="center"/>
    </xf>
    <xf numFmtId="0" fontId="4" fillId="12" borderId="1" xfId="1" applyFont="1" applyFill="1" applyBorder="1"/>
    <xf numFmtId="4" fontId="4" fillId="12" borderId="1" xfId="1" applyNumberFormat="1" applyFont="1" applyFill="1" applyBorder="1"/>
    <xf numFmtId="4" fontId="4" fillId="12" borderId="1" xfId="1" applyNumberFormat="1" applyFont="1" applyFill="1" applyBorder="1" applyAlignment="1">
      <alignment vertical="center"/>
    </xf>
    <xf numFmtId="0" fontId="4" fillId="15" borderId="1" xfId="1" applyFont="1" applyFill="1" applyBorder="1"/>
    <xf numFmtId="4" fontId="4" fillId="15" borderId="1" xfId="1" applyNumberFormat="1" applyFont="1" applyFill="1" applyBorder="1" applyAlignment="1">
      <alignment vertical="center"/>
    </xf>
    <xf numFmtId="0" fontId="5" fillId="14" borderId="1" xfId="1" applyFont="1" applyFill="1" applyBorder="1" applyAlignment="1">
      <alignment horizontal="center" vertical="center"/>
    </xf>
    <xf numFmtId="4" fontId="4" fillId="11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center"/>
    </xf>
    <xf numFmtId="4" fontId="4" fillId="11" borderId="1" xfId="1" applyNumberFormat="1" applyFont="1" applyFill="1" applyBorder="1" applyAlignment="1">
      <alignment horizontal="right" vertical="center"/>
    </xf>
    <xf numFmtId="0" fontId="4" fillId="0" borderId="0" xfId="1" applyFont="1" applyBorder="1"/>
    <xf numFmtId="4" fontId="4" fillId="5" borderId="1" xfId="1" applyNumberFormat="1" applyFont="1" applyFill="1" applyBorder="1" applyAlignment="1">
      <alignment vertical="center"/>
    </xf>
    <xf numFmtId="43" fontId="4" fillId="0" borderId="0" xfId="18" applyFont="1"/>
    <xf numFmtId="10" fontId="4" fillId="0" borderId="0" xfId="19" applyNumberFormat="1" applyFont="1"/>
    <xf numFmtId="10" fontId="4" fillId="0" borderId="1" xfId="19" applyNumberFormat="1" applyFont="1" applyBorder="1"/>
    <xf numFmtId="9" fontId="4" fillId="0" borderId="0" xfId="1" applyNumberFormat="1" applyFont="1" applyBorder="1"/>
    <xf numFmtId="43" fontId="4" fillId="0" borderId="0" xfId="18" applyFont="1" applyFill="1"/>
    <xf numFmtId="4" fontId="24" fillId="0" borderId="1" xfId="1" applyNumberFormat="1" applyFont="1" applyFill="1" applyBorder="1" applyAlignment="1">
      <alignment vertical="center"/>
    </xf>
    <xf numFmtId="4" fontId="24" fillId="0" borderId="1" xfId="1" applyNumberFormat="1" applyFont="1" applyFill="1" applyBorder="1" applyAlignment="1">
      <alignment horizontal="right" vertical="center"/>
    </xf>
    <xf numFmtId="4" fontId="10" fillId="7" borderId="1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vertical="center"/>
    </xf>
    <xf numFmtId="4" fontId="9" fillId="0" borderId="0" xfId="1" applyNumberFormat="1" applyFont="1" applyFill="1" applyBorder="1"/>
    <xf numFmtId="0" fontId="4" fillId="17" borderId="1" xfId="1" applyFont="1" applyFill="1" applyBorder="1"/>
    <xf numFmtId="0" fontId="5" fillId="17" borderId="1" xfId="1" applyFont="1" applyFill="1" applyBorder="1" applyAlignment="1">
      <alignment horizontal="center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/>
    <xf numFmtId="10" fontId="4" fillId="10" borderId="1" xfId="19" applyNumberFormat="1" applyFont="1" applyFill="1" applyBorder="1"/>
    <xf numFmtId="0" fontId="12" fillId="0" borderId="0" xfId="1" applyFont="1" applyBorder="1" applyAlignment="1">
      <alignment horizontal="center" vertical="center"/>
    </xf>
    <xf numFmtId="4" fontId="4" fillId="0" borderId="0" xfId="1" applyNumberFormat="1" applyFont="1" applyBorder="1"/>
    <xf numFmtId="10" fontId="4" fillId="0" borderId="0" xfId="19" applyNumberFormat="1" applyFont="1" applyBorder="1"/>
    <xf numFmtId="0" fontId="5" fillId="11" borderId="1" xfId="1" applyFont="1" applyFill="1" applyBorder="1" applyAlignment="1">
      <alignment horizontal="center" vertical="center"/>
    </xf>
    <xf numFmtId="0" fontId="12" fillId="11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12" fillId="11" borderId="1" xfId="1" applyFont="1" applyFill="1" applyBorder="1" applyAlignment="1">
      <alignment vertical="center"/>
    </xf>
    <xf numFmtId="0" fontId="17" fillId="3" borderId="1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4" fontId="16" fillId="0" borderId="1" xfId="1" applyNumberFormat="1" applyFont="1" applyBorder="1" applyAlignment="1">
      <alignment horizontal="right" vertical="center"/>
    </xf>
    <xf numFmtId="4" fontId="19" fillId="7" borderId="1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4" fontId="9" fillId="7" borderId="1" xfId="1" applyNumberFormat="1" applyFont="1" applyFill="1" applyBorder="1" applyAlignment="1">
      <alignment horizontal="right" vertical="center"/>
    </xf>
    <xf numFmtId="4" fontId="4" fillId="7" borderId="1" xfId="1" applyNumberFormat="1" applyFont="1" applyFill="1" applyBorder="1" applyAlignment="1">
      <alignment vertical="center"/>
    </xf>
    <xf numFmtId="4" fontId="9" fillId="7" borderId="1" xfId="1" applyNumberFormat="1" applyFont="1" applyFill="1" applyBorder="1" applyAlignment="1">
      <alignment vertical="center"/>
    </xf>
    <xf numFmtId="0" fontId="6" fillId="17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center" vertical="center"/>
    </xf>
    <xf numFmtId="4" fontId="11" fillId="7" borderId="1" xfId="1" applyNumberFormat="1" applyFont="1" applyFill="1" applyBorder="1"/>
    <xf numFmtId="10" fontId="4" fillId="0" borderId="1" xfId="1" applyNumberFormat="1" applyFont="1" applyBorder="1"/>
    <xf numFmtId="0" fontId="5" fillId="14" borderId="1" xfId="1" applyFont="1" applyFill="1" applyBorder="1" applyAlignment="1">
      <alignment horizontal="center" vertical="center"/>
    </xf>
    <xf numFmtId="4" fontId="25" fillId="0" borderId="1" xfId="1" applyNumberFormat="1" applyFont="1" applyFill="1" applyBorder="1" applyAlignment="1">
      <alignment horizontal="right" vertical="center"/>
    </xf>
    <xf numFmtId="4" fontId="25" fillId="0" borderId="1" xfId="1" applyNumberFormat="1" applyFont="1" applyBorder="1" applyAlignment="1">
      <alignment vertical="center"/>
    </xf>
    <xf numFmtId="4" fontId="4" fillId="0" borderId="1" xfId="1" applyNumberFormat="1" applyFont="1" applyFill="1" applyBorder="1" applyAlignment="1">
      <alignment horizontal="center" vertical="center"/>
    </xf>
    <xf numFmtId="0" fontId="4" fillId="19" borderId="1" xfId="1" applyFont="1" applyFill="1" applyBorder="1"/>
    <xf numFmtId="4" fontId="4" fillId="19" borderId="1" xfId="1" applyNumberFormat="1" applyFont="1" applyFill="1" applyBorder="1" applyAlignment="1">
      <alignment vertical="center"/>
    </xf>
    <xf numFmtId="0" fontId="23" fillId="0" borderId="1" xfId="1" applyFont="1" applyFill="1" applyBorder="1"/>
    <xf numFmtId="4" fontId="10" fillId="19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/>
    <xf numFmtId="4" fontId="4" fillId="19" borderId="1" xfId="1" applyNumberFormat="1" applyFont="1" applyFill="1" applyBorder="1"/>
    <xf numFmtId="0" fontId="9" fillId="0" borderId="1" xfId="1" applyFont="1" applyBorder="1"/>
    <xf numFmtId="4" fontId="24" fillId="7" borderId="1" xfId="1" applyNumberFormat="1" applyFont="1" applyFill="1" applyBorder="1" applyAlignment="1">
      <alignment horizontal="right" vertical="center"/>
    </xf>
    <xf numFmtId="4" fontId="28" fillId="0" borderId="1" xfId="1" applyNumberFormat="1" applyFont="1" applyFill="1" applyBorder="1" applyAlignment="1">
      <alignment vertical="center"/>
    </xf>
    <xf numFmtId="4" fontId="28" fillId="0" borderId="1" xfId="1" applyNumberFormat="1" applyFont="1" applyFill="1" applyBorder="1" applyAlignment="1">
      <alignment horizontal="right" vertical="center"/>
    </xf>
    <xf numFmtId="4" fontId="25" fillId="0" borderId="1" xfId="1" applyNumberFormat="1" applyFont="1" applyFill="1" applyBorder="1" applyAlignment="1">
      <alignment vertical="center"/>
    </xf>
    <xf numFmtId="0" fontId="27" fillId="22" borderId="5" xfId="1" applyFont="1" applyFill="1" applyBorder="1" applyAlignment="1">
      <alignment horizontal="center"/>
    </xf>
    <xf numFmtId="0" fontId="27" fillId="22" borderId="7" xfId="1" applyFont="1" applyFill="1" applyBorder="1" applyAlignment="1">
      <alignment horizontal="center"/>
    </xf>
    <xf numFmtId="0" fontId="5" fillId="14" borderId="1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0" fillId="14" borderId="1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13" borderId="2" xfId="1" applyFont="1" applyFill="1" applyBorder="1" applyAlignment="1">
      <alignment horizontal="center" vertical="center" textRotation="90"/>
    </xf>
    <xf numFmtId="0" fontId="5" fillId="13" borderId="3" xfId="1" applyFont="1" applyFill="1" applyBorder="1" applyAlignment="1">
      <alignment horizontal="center" vertical="center" textRotation="90"/>
    </xf>
    <xf numFmtId="0" fontId="5" fillId="13" borderId="4" xfId="1" applyFont="1" applyFill="1" applyBorder="1" applyAlignment="1">
      <alignment horizontal="center" vertical="center" textRotation="90"/>
    </xf>
    <xf numFmtId="0" fontId="5" fillId="5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center" vertical="center" textRotation="90"/>
    </xf>
    <xf numFmtId="0" fontId="5" fillId="18" borderId="2" xfId="1" applyFont="1" applyFill="1" applyBorder="1" applyAlignment="1">
      <alignment horizontal="center" vertical="center" textRotation="90"/>
    </xf>
    <xf numFmtId="0" fontId="5" fillId="18" borderId="3" xfId="1" applyFont="1" applyFill="1" applyBorder="1" applyAlignment="1">
      <alignment horizontal="center" vertical="center" textRotation="90"/>
    </xf>
    <xf numFmtId="0" fontId="5" fillId="18" borderId="4" xfId="1" applyFont="1" applyFill="1" applyBorder="1" applyAlignment="1">
      <alignment horizontal="center" vertical="center" textRotation="90"/>
    </xf>
    <xf numFmtId="0" fontId="26" fillId="4" borderId="10" xfId="1" applyFont="1" applyFill="1" applyBorder="1" applyAlignment="1">
      <alignment horizontal="center"/>
    </xf>
    <xf numFmtId="0" fontId="26" fillId="20" borderId="10" xfId="1" applyFont="1" applyFill="1" applyBorder="1" applyAlignment="1">
      <alignment horizontal="center"/>
    </xf>
    <xf numFmtId="0" fontId="26" fillId="21" borderId="10" xfId="1" applyFont="1" applyFill="1" applyBorder="1" applyAlignment="1">
      <alignment horizontal="center"/>
    </xf>
    <xf numFmtId="0" fontId="26" fillId="9" borderId="10" xfId="1" applyFont="1" applyFill="1" applyBorder="1" applyAlignment="1">
      <alignment horizontal="center"/>
    </xf>
    <xf numFmtId="0" fontId="13" fillId="8" borderId="0" xfId="1" applyFont="1" applyFill="1" applyAlignment="1">
      <alignment horizontal="center"/>
    </xf>
    <xf numFmtId="0" fontId="15" fillId="9" borderId="0" xfId="1" applyFont="1" applyFill="1" applyAlignment="1">
      <alignment horizontal="center"/>
    </xf>
  </cellXfs>
  <cellStyles count="20">
    <cellStyle name="Dziesiętny" xfId="18" builtinId="3"/>
    <cellStyle name="Dziesiętny 2" xfId="3"/>
    <cellStyle name="Dziesiętny 2 2" xfId="4"/>
    <cellStyle name="Dziesiętny 3" xfId="5"/>
    <cellStyle name="Dziesiętny 3 2" xfId="6"/>
    <cellStyle name="Normalny" xfId="0" builtinId="0"/>
    <cellStyle name="Normalny 2" xfId="7"/>
    <cellStyle name="Normalny 2 2" xfId="8"/>
    <cellStyle name="Normalny 2 3" xfId="1"/>
    <cellStyle name="Normalny 3" xfId="9"/>
    <cellStyle name="Normalny 4" xfId="10"/>
    <cellStyle name="Normalny 5" xfId="11"/>
    <cellStyle name="Normalny 5 2" xfId="12"/>
    <cellStyle name="Normalny 6" xfId="13"/>
    <cellStyle name="Procentowy" xfId="19" builtinId="5"/>
    <cellStyle name="Procentowy 2" xfId="14"/>
    <cellStyle name="Procentowy 2 2" xfId="15"/>
    <cellStyle name="Procentowy 3" xfId="16"/>
    <cellStyle name="Procentowy 3 2" xfId="17"/>
    <cellStyle name="Procentowy 4" xfId="2"/>
  </cellStyles>
  <dxfs count="23">
    <dxf>
      <fill>
        <patternFill>
          <bgColor rgb="FFFF0000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0" tint="-0.34998626667073579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/AppData/Local/Microsoft/Windows/Temporary%20Internet%20Files/Content.Outlook/5YRS13V4/Wycena/Gorz&#243;w/Kopia%20tramwaj%20Miasto%20i%20MZK%20po%20podziale%20w%20ty&#347;PL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- ostateczna"/>
      <sheetName val="w PLN"/>
    </sheetNames>
    <sheetDataSet>
      <sheetData sheetId="0" refreshError="1"/>
      <sheetData sheetId="1">
        <row r="4">
          <cell r="B4">
            <v>189000</v>
          </cell>
        </row>
        <row r="22">
          <cell r="B22">
            <v>60197560.975609757</v>
          </cell>
        </row>
        <row r="23">
          <cell r="B23">
            <v>33203252.032520324</v>
          </cell>
        </row>
        <row r="24">
          <cell r="B24">
            <v>4823183.2300000004</v>
          </cell>
        </row>
        <row r="25">
          <cell r="B25">
            <v>5097560.9756097561</v>
          </cell>
        </row>
        <row r="26">
          <cell r="B26">
            <v>557615.17615176155</v>
          </cell>
        </row>
        <row r="27">
          <cell r="B27">
            <v>3357723.5772357723</v>
          </cell>
        </row>
        <row r="29">
          <cell r="B29">
            <v>121951.21951219512</v>
          </cell>
        </row>
        <row r="30">
          <cell r="B30">
            <v>3245320.8357078177</v>
          </cell>
        </row>
        <row r="31">
          <cell r="B31">
            <v>1080000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 refreshError="1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 refreshError="1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9"/>
  <sheetViews>
    <sheetView zoomScale="70" zoomScaleNormal="70" workbookViewId="0">
      <pane ySplit="3" topLeftCell="A4" activePane="bottomLeft" state="frozen"/>
      <selection pane="bottomLeft" activeCell="L78" sqref="L78"/>
    </sheetView>
  </sheetViews>
  <sheetFormatPr defaultColWidth="9.109375" defaultRowHeight="11.4" outlineLevelRow="1"/>
  <cols>
    <col min="1" max="2" width="4.109375" style="1" customWidth="1"/>
    <col min="3" max="3" width="68.88671875" style="1" customWidth="1"/>
    <col min="4" max="4" width="15.109375" style="1" customWidth="1"/>
    <col min="5" max="5" width="15.6640625" style="1" customWidth="1"/>
    <col min="6" max="6" width="17.44140625" style="1" customWidth="1"/>
    <col min="7" max="7" width="17" style="1" customWidth="1"/>
    <col min="8" max="8" width="18.5546875" style="1" customWidth="1"/>
    <col min="9" max="9" width="14.88671875" style="1" customWidth="1"/>
    <col min="10" max="10" width="17.6640625" style="1" customWidth="1"/>
    <col min="11" max="11" width="14.5546875" style="1" customWidth="1"/>
    <col min="12" max="15" width="9.33203125" style="1" bestFit="1" customWidth="1"/>
    <col min="16" max="18" width="11.6640625" style="1" bestFit="1" customWidth="1"/>
    <col min="19" max="20" width="13.6640625" style="1" customWidth="1"/>
    <col min="21" max="21" width="14.44140625" style="1" customWidth="1"/>
    <col min="22" max="22" width="12.6640625" style="1" bestFit="1" customWidth="1"/>
    <col min="23" max="23" width="12.5546875" style="1" customWidth="1"/>
    <col min="24" max="24" width="11.88671875" style="1" bestFit="1" customWidth="1"/>
    <col min="25" max="32" width="11.6640625" style="1" bestFit="1" customWidth="1"/>
    <col min="33" max="36" width="11.6640625" style="1" customWidth="1"/>
    <col min="37" max="37" width="14.88671875" style="1" customWidth="1"/>
    <col min="38" max="45" width="9.109375" style="1"/>
    <col min="46" max="46" width="10" style="1" customWidth="1"/>
    <col min="47" max="47" width="9.109375" style="1"/>
    <col min="48" max="48" width="13.88671875" style="1" customWidth="1"/>
    <col min="49" max="49" width="14.5546875" style="1" customWidth="1"/>
    <col min="50" max="50" width="12.6640625" style="1" customWidth="1"/>
    <col min="51" max="51" width="13.6640625" style="1" customWidth="1"/>
    <col min="52" max="52" width="12.33203125" style="1" customWidth="1"/>
    <col min="53" max="53" width="13.109375" style="1" customWidth="1"/>
    <col min="54" max="54" width="11.88671875" style="1" customWidth="1"/>
    <col min="55" max="67" width="12.6640625" style="1" customWidth="1"/>
    <col min="68" max="70" width="9.109375" style="1"/>
    <col min="71" max="96" width="11.6640625" style="1" customWidth="1"/>
    <col min="97" max="97" width="12.6640625" style="1" customWidth="1"/>
    <col min="98" max="99" width="9.109375" style="1"/>
    <col min="100" max="125" width="11.6640625" style="1" customWidth="1"/>
    <col min="126" max="126" width="13.6640625" style="1" customWidth="1"/>
    <col min="127" max="16384" width="9.109375" style="1"/>
  </cols>
  <sheetData>
    <row r="1" spans="1:127" ht="17.399999999999999">
      <c r="K1" s="157" t="s">
        <v>104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O1" s="156" t="s">
        <v>103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S1" s="158" t="s">
        <v>106</v>
      </c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V1" s="159" t="s">
        <v>105</v>
      </c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</row>
    <row r="2" spans="1:127" ht="24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K2" s="140">
        <v>2015</v>
      </c>
      <c r="L2" s="140"/>
      <c r="M2" s="140">
        <v>2016</v>
      </c>
      <c r="N2" s="140"/>
      <c r="O2" s="140"/>
      <c r="P2" s="140"/>
      <c r="Q2" s="140">
        <v>2017</v>
      </c>
      <c r="R2" s="140"/>
      <c r="S2" s="140"/>
      <c r="T2" s="140"/>
      <c r="U2" s="140">
        <v>2018</v>
      </c>
      <c r="V2" s="140"/>
      <c r="W2" s="140"/>
      <c r="X2" s="140"/>
      <c r="Y2" s="140">
        <v>2019</v>
      </c>
      <c r="Z2" s="140"/>
      <c r="AA2" s="140"/>
      <c r="AB2" s="140"/>
      <c r="AC2" s="140">
        <v>2020</v>
      </c>
      <c r="AD2" s="140"/>
      <c r="AE2" s="140"/>
      <c r="AF2" s="140"/>
      <c r="AG2" s="140">
        <v>2021</v>
      </c>
      <c r="AH2" s="140"/>
      <c r="AI2" s="140"/>
      <c r="AJ2" s="140"/>
      <c r="AK2" s="82" t="s">
        <v>63</v>
      </c>
      <c r="AO2" s="140">
        <v>2015</v>
      </c>
      <c r="AP2" s="140"/>
      <c r="AQ2" s="140">
        <v>2016</v>
      </c>
      <c r="AR2" s="140"/>
      <c r="AS2" s="140"/>
      <c r="AT2" s="140"/>
      <c r="AU2" s="140">
        <v>2017</v>
      </c>
      <c r="AV2" s="140"/>
      <c r="AW2" s="140"/>
      <c r="AX2" s="140"/>
      <c r="AY2" s="140">
        <v>2018</v>
      </c>
      <c r="AZ2" s="140"/>
      <c r="BA2" s="140"/>
      <c r="BB2" s="140"/>
      <c r="BC2" s="140">
        <v>2019</v>
      </c>
      <c r="BD2" s="140"/>
      <c r="BE2" s="140"/>
      <c r="BF2" s="140"/>
      <c r="BG2" s="140">
        <v>2020</v>
      </c>
      <c r="BH2" s="140"/>
      <c r="BI2" s="140"/>
      <c r="BJ2" s="140"/>
      <c r="BK2" s="140">
        <v>2021</v>
      </c>
      <c r="BL2" s="140"/>
      <c r="BM2" s="140"/>
      <c r="BN2" s="140"/>
      <c r="BO2" s="123" t="s">
        <v>63</v>
      </c>
      <c r="BS2" s="140">
        <v>2015</v>
      </c>
      <c r="BT2" s="140"/>
      <c r="BU2" s="140">
        <v>2016</v>
      </c>
      <c r="BV2" s="140"/>
      <c r="BW2" s="140"/>
      <c r="BX2" s="140"/>
      <c r="BY2" s="140">
        <v>2017</v>
      </c>
      <c r="BZ2" s="140"/>
      <c r="CA2" s="140"/>
      <c r="CB2" s="140"/>
      <c r="CC2" s="140">
        <v>2018</v>
      </c>
      <c r="CD2" s="140"/>
      <c r="CE2" s="140"/>
      <c r="CF2" s="140"/>
      <c r="CG2" s="140">
        <v>2019</v>
      </c>
      <c r="CH2" s="140"/>
      <c r="CI2" s="140"/>
      <c r="CJ2" s="140"/>
      <c r="CK2" s="140">
        <v>2020</v>
      </c>
      <c r="CL2" s="140"/>
      <c r="CM2" s="140"/>
      <c r="CN2" s="140"/>
      <c r="CO2" s="140">
        <v>2021</v>
      </c>
      <c r="CP2" s="140"/>
      <c r="CQ2" s="140"/>
      <c r="CR2" s="140"/>
      <c r="CS2" s="123" t="s">
        <v>63</v>
      </c>
      <c r="CV2" s="140">
        <v>2015</v>
      </c>
      <c r="CW2" s="140"/>
      <c r="CX2" s="140">
        <v>2016</v>
      </c>
      <c r="CY2" s="140"/>
      <c r="CZ2" s="140"/>
      <c r="DA2" s="140"/>
      <c r="DB2" s="140">
        <v>2017</v>
      </c>
      <c r="DC2" s="140"/>
      <c r="DD2" s="140"/>
      <c r="DE2" s="140"/>
      <c r="DF2" s="140">
        <v>2018</v>
      </c>
      <c r="DG2" s="140"/>
      <c r="DH2" s="140"/>
      <c r="DI2" s="140"/>
      <c r="DJ2" s="140">
        <v>2019</v>
      </c>
      <c r="DK2" s="140"/>
      <c r="DL2" s="140"/>
      <c r="DM2" s="140"/>
      <c r="DN2" s="140">
        <v>2020</v>
      </c>
      <c r="DO2" s="140"/>
      <c r="DP2" s="140"/>
      <c r="DQ2" s="140"/>
      <c r="DR2" s="140">
        <v>2021</v>
      </c>
      <c r="DS2" s="140"/>
      <c r="DT2" s="140"/>
      <c r="DU2" s="140"/>
      <c r="DV2" s="123" t="s">
        <v>63</v>
      </c>
    </row>
    <row r="3" spans="1:127" ht="27.75" customHeight="1">
      <c r="A3" s="99"/>
      <c r="B3" s="101" t="s">
        <v>1</v>
      </c>
      <c r="C3" s="101" t="s">
        <v>2</v>
      </c>
      <c r="D3" s="119" t="s">
        <v>88</v>
      </c>
      <c r="E3" s="119" t="s">
        <v>89</v>
      </c>
      <c r="F3" s="119" t="s">
        <v>90</v>
      </c>
      <c r="G3" s="119" t="s">
        <v>91</v>
      </c>
      <c r="H3" s="120" t="s">
        <v>5</v>
      </c>
      <c r="I3" s="120" t="s">
        <v>6</v>
      </c>
      <c r="K3" s="69" t="s">
        <v>81</v>
      </c>
      <c r="L3" s="69" t="s">
        <v>82</v>
      </c>
      <c r="M3" s="69" t="s">
        <v>83</v>
      </c>
      <c r="N3" s="69" t="s">
        <v>84</v>
      </c>
      <c r="O3" s="69" t="s">
        <v>81</v>
      </c>
      <c r="P3" s="69" t="s">
        <v>82</v>
      </c>
      <c r="Q3" s="69" t="s">
        <v>83</v>
      </c>
      <c r="R3" s="69" t="s">
        <v>84</v>
      </c>
      <c r="S3" s="69" t="s">
        <v>81</v>
      </c>
      <c r="T3" s="69" t="s">
        <v>82</v>
      </c>
      <c r="U3" s="69" t="s">
        <v>83</v>
      </c>
      <c r="V3" s="69" t="s">
        <v>84</v>
      </c>
      <c r="W3" s="69" t="s">
        <v>81</v>
      </c>
      <c r="X3" s="69" t="s">
        <v>82</v>
      </c>
      <c r="Y3" s="69" t="s">
        <v>83</v>
      </c>
      <c r="Z3" s="69" t="s">
        <v>84</v>
      </c>
      <c r="AA3" s="69" t="s">
        <v>81</v>
      </c>
      <c r="AB3" s="69" t="s">
        <v>82</v>
      </c>
      <c r="AC3" s="69" t="s">
        <v>83</v>
      </c>
      <c r="AD3" s="69" t="s">
        <v>84</v>
      </c>
      <c r="AE3" s="69" t="s">
        <v>81</v>
      </c>
      <c r="AF3" s="69" t="s">
        <v>82</v>
      </c>
      <c r="AG3" s="69" t="s">
        <v>83</v>
      </c>
      <c r="AH3" s="69" t="s">
        <v>84</v>
      </c>
      <c r="AI3" s="69" t="s">
        <v>81</v>
      </c>
      <c r="AJ3" s="69" t="s">
        <v>82</v>
      </c>
      <c r="AK3" s="17"/>
      <c r="AO3" s="69" t="s">
        <v>81</v>
      </c>
      <c r="AP3" s="69" t="s">
        <v>82</v>
      </c>
      <c r="AQ3" s="69" t="s">
        <v>83</v>
      </c>
      <c r="AR3" s="69" t="s">
        <v>84</v>
      </c>
      <c r="AS3" s="69" t="s">
        <v>81</v>
      </c>
      <c r="AT3" s="69" t="s">
        <v>82</v>
      </c>
      <c r="AU3" s="69" t="s">
        <v>83</v>
      </c>
      <c r="AV3" s="69" t="s">
        <v>84</v>
      </c>
      <c r="AW3" s="69" t="s">
        <v>81</v>
      </c>
      <c r="AX3" s="69" t="s">
        <v>82</v>
      </c>
      <c r="AY3" s="69" t="s">
        <v>83</v>
      </c>
      <c r="AZ3" s="69" t="s">
        <v>84</v>
      </c>
      <c r="BA3" s="69" t="s">
        <v>81</v>
      </c>
      <c r="BB3" s="69" t="s">
        <v>82</v>
      </c>
      <c r="BC3" s="69" t="s">
        <v>83</v>
      </c>
      <c r="BD3" s="69" t="s">
        <v>84</v>
      </c>
      <c r="BE3" s="69" t="s">
        <v>81</v>
      </c>
      <c r="BF3" s="69" t="s">
        <v>82</v>
      </c>
      <c r="BG3" s="69" t="s">
        <v>83</v>
      </c>
      <c r="BH3" s="69" t="s">
        <v>84</v>
      </c>
      <c r="BI3" s="69" t="s">
        <v>81</v>
      </c>
      <c r="BJ3" s="69" t="s">
        <v>82</v>
      </c>
      <c r="BK3" s="69" t="s">
        <v>83</v>
      </c>
      <c r="BL3" s="69" t="s">
        <v>84</v>
      </c>
      <c r="BM3" s="69" t="s">
        <v>81</v>
      </c>
      <c r="BN3" s="69" t="s">
        <v>82</v>
      </c>
      <c r="BO3" s="17"/>
      <c r="BS3" s="69" t="s">
        <v>81</v>
      </c>
      <c r="BT3" s="69" t="s">
        <v>82</v>
      </c>
      <c r="BU3" s="69" t="s">
        <v>83</v>
      </c>
      <c r="BV3" s="69" t="s">
        <v>84</v>
      </c>
      <c r="BW3" s="69" t="s">
        <v>81</v>
      </c>
      <c r="BX3" s="69" t="s">
        <v>82</v>
      </c>
      <c r="BY3" s="69" t="s">
        <v>83</v>
      </c>
      <c r="BZ3" s="69" t="s">
        <v>84</v>
      </c>
      <c r="CA3" s="69" t="s">
        <v>81</v>
      </c>
      <c r="CB3" s="69" t="s">
        <v>82</v>
      </c>
      <c r="CC3" s="69" t="s">
        <v>83</v>
      </c>
      <c r="CD3" s="69" t="s">
        <v>84</v>
      </c>
      <c r="CE3" s="69" t="s">
        <v>81</v>
      </c>
      <c r="CF3" s="69" t="s">
        <v>82</v>
      </c>
      <c r="CG3" s="69" t="s">
        <v>83</v>
      </c>
      <c r="CH3" s="69" t="s">
        <v>84</v>
      </c>
      <c r="CI3" s="69" t="s">
        <v>81</v>
      </c>
      <c r="CJ3" s="69" t="s">
        <v>82</v>
      </c>
      <c r="CK3" s="69" t="s">
        <v>83</v>
      </c>
      <c r="CL3" s="69" t="s">
        <v>84</v>
      </c>
      <c r="CM3" s="69" t="s">
        <v>81</v>
      </c>
      <c r="CN3" s="69" t="s">
        <v>82</v>
      </c>
      <c r="CO3" s="69" t="s">
        <v>83</v>
      </c>
      <c r="CP3" s="69" t="s">
        <v>84</v>
      </c>
      <c r="CQ3" s="69" t="s">
        <v>81</v>
      </c>
      <c r="CR3" s="69" t="s">
        <v>82</v>
      </c>
      <c r="CS3" s="17"/>
      <c r="CV3" s="69" t="s">
        <v>81</v>
      </c>
      <c r="CW3" s="69" t="s">
        <v>82</v>
      </c>
      <c r="CX3" s="69" t="s">
        <v>83</v>
      </c>
      <c r="CY3" s="69" t="s">
        <v>84</v>
      </c>
      <c r="CZ3" s="69" t="s">
        <v>81</v>
      </c>
      <c r="DA3" s="69" t="s">
        <v>82</v>
      </c>
      <c r="DB3" s="69" t="s">
        <v>83</v>
      </c>
      <c r="DC3" s="69" t="s">
        <v>84</v>
      </c>
      <c r="DD3" s="69" t="s">
        <v>81</v>
      </c>
      <c r="DE3" s="69" t="s">
        <v>82</v>
      </c>
      <c r="DF3" s="69" t="s">
        <v>83</v>
      </c>
      <c r="DG3" s="69" t="s">
        <v>84</v>
      </c>
      <c r="DH3" s="69" t="s">
        <v>81</v>
      </c>
      <c r="DI3" s="69" t="s">
        <v>82</v>
      </c>
      <c r="DJ3" s="69" t="s">
        <v>83</v>
      </c>
      <c r="DK3" s="69" t="s">
        <v>84</v>
      </c>
      <c r="DL3" s="69" t="s">
        <v>81</v>
      </c>
      <c r="DM3" s="69" t="s">
        <v>82</v>
      </c>
      <c r="DN3" s="69" t="s">
        <v>83</v>
      </c>
      <c r="DO3" s="69" t="s">
        <v>84</v>
      </c>
      <c r="DP3" s="69" t="s">
        <v>81</v>
      </c>
      <c r="DQ3" s="69" t="s">
        <v>82</v>
      </c>
      <c r="DR3" s="69" t="s">
        <v>83</v>
      </c>
      <c r="DS3" s="69" t="s">
        <v>84</v>
      </c>
      <c r="DT3" s="69" t="s">
        <v>81</v>
      </c>
      <c r="DU3" s="69" t="s">
        <v>82</v>
      </c>
      <c r="DV3" s="17"/>
    </row>
    <row r="4" spans="1:127" ht="23.25" customHeight="1">
      <c r="A4" s="148" t="s">
        <v>7</v>
      </c>
      <c r="B4" s="2">
        <v>1</v>
      </c>
      <c r="C4" s="3" t="s">
        <v>8</v>
      </c>
      <c r="D4" s="64">
        <f>1671738</f>
        <v>1671738</v>
      </c>
      <c r="E4" s="64">
        <v>0</v>
      </c>
      <c r="F4" s="64">
        <f>ROUND(D4*$D$74,2)</f>
        <v>384499.74</v>
      </c>
      <c r="G4" s="64">
        <f>ROUND(E4*$D$74,2)</f>
        <v>0</v>
      </c>
      <c r="H4" s="64">
        <f t="shared" ref="H4:H12" si="0">SUM(D4:G4)</f>
        <v>2056237.74</v>
      </c>
      <c r="I4" s="64">
        <f t="shared" ref="I4:I10" si="1">D4</f>
        <v>1671738</v>
      </c>
      <c r="J4" s="4"/>
      <c r="K4" s="17"/>
      <c r="L4" s="17"/>
      <c r="M4" s="17"/>
      <c r="N4" s="17"/>
      <c r="O4" s="17"/>
      <c r="P4" s="17"/>
      <c r="Q4" s="72"/>
      <c r="R4" s="72"/>
      <c r="S4" s="72"/>
      <c r="T4" s="72"/>
      <c r="U4" s="72"/>
      <c r="V4" s="72"/>
      <c r="W4" s="73">
        <f>I4</f>
        <v>1671738</v>
      </c>
      <c r="X4" s="62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74">
        <f>SUM(K4:AJ4)</f>
        <v>1671738</v>
      </c>
      <c r="AL4" s="5" t="b">
        <f>AK4=I4</f>
        <v>1</v>
      </c>
      <c r="AO4" s="24"/>
      <c r="AP4" s="24"/>
      <c r="AQ4" s="24"/>
      <c r="AR4" s="24"/>
      <c r="AS4" s="24"/>
      <c r="AT4" s="24"/>
      <c r="AU4" s="26"/>
      <c r="AV4" s="26"/>
      <c r="AW4" s="26"/>
      <c r="AX4" s="26"/>
      <c r="AY4" s="26"/>
      <c r="AZ4" s="26"/>
      <c r="BA4" s="62"/>
      <c r="BB4" s="62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74">
        <f>SUM(AO4:BN4)</f>
        <v>0</v>
      </c>
      <c r="BP4" s="5" t="b">
        <f>E4=BO4</f>
        <v>1</v>
      </c>
      <c r="BS4" s="37">
        <f>K4*$D$74+AO4*$D$74</f>
        <v>0</v>
      </c>
      <c r="BT4" s="37">
        <f t="shared" ref="BT4:CR4" si="2">L4*$D$74+AP4*$D$74</f>
        <v>0</v>
      </c>
      <c r="BU4" s="37">
        <f t="shared" si="2"/>
        <v>0</v>
      </c>
      <c r="BV4" s="37">
        <f t="shared" si="2"/>
        <v>0</v>
      </c>
      <c r="BW4" s="37">
        <f t="shared" si="2"/>
        <v>0</v>
      </c>
      <c r="BX4" s="37">
        <f t="shared" si="2"/>
        <v>0</v>
      </c>
      <c r="BY4" s="37">
        <f t="shared" si="2"/>
        <v>0</v>
      </c>
      <c r="BZ4" s="37">
        <f t="shared" si="2"/>
        <v>0</v>
      </c>
      <c r="CA4" s="37">
        <f t="shared" si="2"/>
        <v>0</v>
      </c>
      <c r="CB4" s="37">
        <f t="shared" si="2"/>
        <v>0</v>
      </c>
      <c r="CC4" s="37">
        <f t="shared" si="2"/>
        <v>0</v>
      </c>
      <c r="CD4" s="37">
        <f t="shared" si="2"/>
        <v>0</v>
      </c>
      <c r="CE4" s="37">
        <f t="shared" si="2"/>
        <v>384499.74</v>
      </c>
      <c r="CF4" s="37">
        <f t="shared" si="2"/>
        <v>0</v>
      </c>
      <c r="CG4" s="37">
        <f t="shared" si="2"/>
        <v>0</v>
      </c>
      <c r="CH4" s="37">
        <f t="shared" si="2"/>
        <v>0</v>
      </c>
      <c r="CI4" s="37">
        <f t="shared" si="2"/>
        <v>0</v>
      </c>
      <c r="CJ4" s="37">
        <f t="shared" si="2"/>
        <v>0</v>
      </c>
      <c r="CK4" s="37">
        <f t="shared" si="2"/>
        <v>0</v>
      </c>
      <c r="CL4" s="37">
        <f t="shared" si="2"/>
        <v>0</v>
      </c>
      <c r="CM4" s="37">
        <f t="shared" si="2"/>
        <v>0</v>
      </c>
      <c r="CN4" s="37">
        <f t="shared" si="2"/>
        <v>0</v>
      </c>
      <c r="CO4" s="37">
        <f t="shared" si="2"/>
        <v>0</v>
      </c>
      <c r="CP4" s="37">
        <f t="shared" si="2"/>
        <v>0</v>
      </c>
      <c r="CQ4" s="37">
        <f t="shared" si="2"/>
        <v>0</v>
      </c>
      <c r="CR4" s="37">
        <f t="shared" si="2"/>
        <v>0</v>
      </c>
      <c r="CS4" s="74">
        <f>SUM(BS4:CR4)</f>
        <v>384499.74</v>
      </c>
      <c r="CT4" s="1" t="b">
        <f>CS4=F4+G4</f>
        <v>1</v>
      </c>
      <c r="CV4" s="37">
        <f>K4+AO4+BS4</f>
        <v>0</v>
      </c>
      <c r="CW4" s="37">
        <f t="shared" ref="CW4:DU12" si="3">L4+AP4+BT4</f>
        <v>0</v>
      </c>
      <c r="CX4" s="37">
        <f t="shared" si="3"/>
        <v>0</v>
      </c>
      <c r="CY4" s="37">
        <f t="shared" si="3"/>
        <v>0</v>
      </c>
      <c r="CZ4" s="37">
        <f t="shared" si="3"/>
        <v>0</v>
      </c>
      <c r="DA4" s="37">
        <f t="shared" si="3"/>
        <v>0</v>
      </c>
      <c r="DB4" s="37">
        <f t="shared" si="3"/>
        <v>0</v>
      </c>
      <c r="DC4" s="37">
        <f t="shared" si="3"/>
        <v>0</v>
      </c>
      <c r="DD4" s="37">
        <f t="shared" si="3"/>
        <v>0</v>
      </c>
      <c r="DE4" s="37">
        <f t="shared" si="3"/>
        <v>0</v>
      </c>
      <c r="DF4" s="37">
        <f t="shared" si="3"/>
        <v>0</v>
      </c>
      <c r="DG4" s="37">
        <f t="shared" si="3"/>
        <v>0</v>
      </c>
      <c r="DH4" s="37">
        <f t="shared" si="3"/>
        <v>2056237.74</v>
      </c>
      <c r="DI4" s="37">
        <f t="shared" si="3"/>
        <v>0</v>
      </c>
      <c r="DJ4" s="37">
        <f t="shared" si="3"/>
        <v>0</v>
      </c>
      <c r="DK4" s="37">
        <f t="shared" si="3"/>
        <v>0</v>
      </c>
      <c r="DL4" s="37">
        <f t="shared" si="3"/>
        <v>0</v>
      </c>
      <c r="DM4" s="37">
        <f t="shared" si="3"/>
        <v>0</v>
      </c>
      <c r="DN4" s="37">
        <f t="shared" si="3"/>
        <v>0</v>
      </c>
      <c r="DO4" s="37">
        <f t="shared" si="3"/>
        <v>0</v>
      </c>
      <c r="DP4" s="37">
        <f t="shared" si="3"/>
        <v>0</v>
      </c>
      <c r="DQ4" s="37">
        <f t="shared" si="3"/>
        <v>0</v>
      </c>
      <c r="DR4" s="37">
        <f t="shared" si="3"/>
        <v>0</v>
      </c>
      <c r="DS4" s="37">
        <f t="shared" si="3"/>
        <v>0</v>
      </c>
      <c r="DT4" s="37">
        <f t="shared" si="3"/>
        <v>0</v>
      </c>
      <c r="DU4" s="37">
        <f t="shared" si="3"/>
        <v>0</v>
      </c>
      <c r="DV4" s="74">
        <f>SUM(CV4:DU4)</f>
        <v>2056237.74</v>
      </c>
      <c r="DW4" s="1" t="b">
        <f>DV4=H4</f>
        <v>1</v>
      </c>
    </row>
    <row r="5" spans="1:127" ht="51.75" customHeight="1">
      <c r="A5" s="149"/>
      <c r="B5" s="2">
        <v>2</v>
      </c>
      <c r="C5" s="3" t="s">
        <v>9</v>
      </c>
      <c r="D5" s="95">
        <v>705000</v>
      </c>
      <c r="E5" s="64">
        <v>0</v>
      </c>
      <c r="F5" s="64">
        <f t="shared" ref="F5:F12" si="4">ROUND(D5*$D$74,2)</f>
        <v>162150</v>
      </c>
      <c r="G5" s="64">
        <f t="shared" ref="G5:G12" si="5">ROUND(E5*$D$74,2)</f>
        <v>0</v>
      </c>
      <c r="H5" s="64">
        <f t="shared" si="0"/>
        <v>867150</v>
      </c>
      <c r="I5" s="64">
        <f t="shared" si="1"/>
        <v>705000</v>
      </c>
      <c r="J5" s="4"/>
      <c r="K5" s="17"/>
      <c r="L5" s="17"/>
      <c r="M5" s="72"/>
      <c r="N5" s="72"/>
      <c r="O5" s="72"/>
      <c r="P5" s="73">
        <f>I5</f>
        <v>705000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74">
        <f t="shared" ref="AK5:AK12" si="6">SUM(K5:AJ5)</f>
        <v>705000</v>
      </c>
      <c r="AL5" s="5" t="b">
        <f t="shared" ref="AL5:AL13" si="7">AK5=I5</f>
        <v>1</v>
      </c>
      <c r="AO5" s="24"/>
      <c r="AP5" s="24"/>
      <c r="AQ5" s="26"/>
      <c r="AR5" s="26"/>
      <c r="AS5" s="26"/>
      <c r="AT5" s="62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74">
        <f t="shared" ref="BO5:BO12" si="8">SUM(AO5:BN5)</f>
        <v>0</v>
      </c>
      <c r="BP5" s="5" t="b">
        <f t="shared" ref="BP5:BP13" si="9">E5=BO5</f>
        <v>1</v>
      </c>
      <c r="BS5" s="37">
        <f t="shared" ref="BS5:BS12" si="10">K5*$D$74+AO5*$D$74</f>
        <v>0</v>
      </c>
      <c r="BT5" s="37">
        <f t="shared" ref="BT5:BT12" si="11">L5*$D$74+AP5*$D$74</f>
        <v>0</v>
      </c>
      <c r="BU5" s="37">
        <f t="shared" ref="BU5:BU12" si="12">M5*$D$74+AQ5*$D$74</f>
        <v>0</v>
      </c>
      <c r="BV5" s="37">
        <f t="shared" ref="BV5:BV12" si="13">N5*$D$74+AR5*$D$74</f>
        <v>0</v>
      </c>
      <c r="BW5" s="37">
        <f t="shared" ref="BW5:BW12" si="14">O5*$D$74+AS5*$D$74</f>
        <v>0</v>
      </c>
      <c r="BX5" s="37">
        <f t="shared" ref="BX5:BX12" si="15">P5*$D$74+AT5*$D$74</f>
        <v>162150</v>
      </c>
      <c r="BY5" s="37">
        <f t="shared" ref="BY5:BY12" si="16">Q5*$D$74+AU5*$D$74</f>
        <v>0</v>
      </c>
      <c r="BZ5" s="37">
        <f t="shared" ref="BZ5:BZ12" si="17">R5*$D$74+AV5*$D$74</f>
        <v>0</v>
      </c>
      <c r="CA5" s="37">
        <f t="shared" ref="CA5:CA12" si="18">S5*$D$74+AW5*$D$74</f>
        <v>0</v>
      </c>
      <c r="CB5" s="37">
        <f t="shared" ref="CB5:CB12" si="19">T5*$D$74+AX5*$D$74</f>
        <v>0</v>
      </c>
      <c r="CC5" s="37">
        <f t="shared" ref="CC5:CC12" si="20">U5*$D$74+AY5*$D$74</f>
        <v>0</v>
      </c>
      <c r="CD5" s="37">
        <f t="shared" ref="CD5:CD12" si="21">V5*$D$74+AZ5*$D$74</f>
        <v>0</v>
      </c>
      <c r="CE5" s="37">
        <f t="shared" ref="CE5:CE12" si="22">W5*$D$74+BA5*$D$74</f>
        <v>0</v>
      </c>
      <c r="CF5" s="37">
        <f t="shared" ref="CF5:CF12" si="23">X5*$D$74+BB5*$D$74</f>
        <v>0</v>
      </c>
      <c r="CG5" s="37">
        <f t="shared" ref="CG5:CG12" si="24">Y5*$D$74+BC5*$D$74</f>
        <v>0</v>
      </c>
      <c r="CH5" s="37">
        <f t="shared" ref="CH5:CH12" si="25">Z5*$D$74+BD5*$D$74</f>
        <v>0</v>
      </c>
      <c r="CI5" s="37">
        <f t="shared" ref="CI5:CI12" si="26">AA5*$D$74+BE5*$D$74</f>
        <v>0</v>
      </c>
      <c r="CJ5" s="37">
        <f t="shared" ref="CJ5:CJ12" si="27">AB5*$D$74+BF5*$D$74</f>
        <v>0</v>
      </c>
      <c r="CK5" s="37">
        <f t="shared" ref="CK5:CK12" si="28">AC5*$D$74+BG5*$D$74</f>
        <v>0</v>
      </c>
      <c r="CL5" s="37">
        <f t="shared" ref="CL5:CL12" si="29">AD5*$D$74+BH5*$D$74</f>
        <v>0</v>
      </c>
      <c r="CM5" s="37">
        <f t="shared" ref="CM5:CM12" si="30">AE5*$D$74+BI5*$D$74</f>
        <v>0</v>
      </c>
      <c r="CN5" s="37">
        <f t="shared" ref="CN5:CN12" si="31">AF5*$D$74+BJ5*$D$74</f>
        <v>0</v>
      </c>
      <c r="CO5" s="37">
        <f t="shared" ref="CO5:CO12" si="32">AG5*$D$74+BK5*$D$74</f>
        <v>0</v>
      </c>
      <c r="CP5" s="37">
        <f t="shared" ref="CP5:CP12" si="33">AH5*$D$74+BL5*$D$74</f>
        <v>0</v>
      </c>
      <c r="CQ5" s="37">
        <f t="shared" ref="CQ5:CQ12" si="34">AI5*$D$74+BM5*$D$74</f>
        <v>0</v>
      </c>
      <c r="CR5" s="37">
        <f t="shared" ref="CR5:CR12" si="35">AJ5*$D$74+BN5*$D$74</f>
        <v>0</v>
      </c>
      <c r="CS5" s="74">
        <f t="shared" ref="CS5:CS12" si="36">SUM(BS5:CR5)</f>
        <v>162150</v>
      </c>
      <c r="CT5" s="1" t="b">
        <f t="shared" ref="CT5:CT13" si="37">CS5=F5+G5</f>
        <v>1</v>
      </c>
      <c r="CV5" s="37">
        <f t="shared" ref="CV5:CV12" si="38">K5+AO5+BS5</f>
        <v>0</v>
      </c>
      <c r="CW5" s="37">
        <f t="shared" si="3"/>
        <v>0</v>
      </c>
      <c r="CX5" s="37">
        <f t="shared" si="3"/>
        <v>0</v>
      </c>
      <c r="CY5" s="37">
        <f t="shared" si="3"/>
        <v>0</v>
      </c>
      <c r="CZ5" s="37">
        <f t="shared" si="3"/>
        <v>0</v>
      </c>
      <c r="DA5" s="37">
        <f t="shared" si="3"/>
        <v>867150</v>
      </c>
      <c r="DB5" s="37">
        <f t="shared" si="3"/>
        <v>0</v>
      </c>
      <c r="DC5" s="37">
        <f t="shared" si="3"/>
        <v>0</v>
      </c>
      <c r="DD5" s="37">
        <f t="shared" si="3"/>
        <v>0</v>
      </c>
      <c r="DE5" s="37">
        <f t="shared" si="3"/>
        <v>0</v>
      </c>
      <c r="DF5" s="37">
        <f t="shared" si="3"/>
        <v>0</v>
      </c>
      <c r="DG5" s="37">
        <f t="shared" si="3"/>
        <v>0</v>
      </c>
      <c r="DH5" s="37">
        <f t="shared" si="3"/>
        <v>0</v>
      </c>
      <c r="DI5" s="37">
        <f t="shared" si="3"/>
        <v>0</v>
      </c>
      <c r="DJ5" s="37">
        <f t="shared" si="3"/>
        <v>0</v>
      </c>
      <c r="DK5" s="37">
        <f t="shared" si="3"/>
        <v>0</v>
      </c>
      <c r="DL5" s="37">
        <f t="shared" si="3"/>
        <v>0</v>
      </c>
      <c r="DM5" s="37">
        <f t="shared" si="3"/>
        <v>0</v>
      </c>
      <c r="DN5" s="37">
        <f t="shared" si="3"/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  <c r="DS5" s="37">
        <f t="shared" si="3"/>
        <v>0</v>
      </c>
      <c r="DT5" s="37">
        <f t="shared" si="3"/>
        <v>0</v>
      </c>
      <c r="DU5" s="37">
        <f t="shared" si="3"/>
        <v>0</v>
      </c>
      <c r="DV5" s="74">
        <f t="shared" ref="DV5:DV12" si="39">SUM(CV5:DU5)</f>
        <v>867150</v>
      </c>
      <c r="DW5" s="1" t="b">
        <f t="shared" ref="DW5:DW45" si="40">DV5=H5</f>
        <v>1</v>
      </c>
    </row>
    <row r="6" spans="1:127" ht="24" customHeight="1">
      <c r="A6" s="149"/>
      <c r="B6" s="2">
        <v>3</v>
      </c>
      <c r="C6" s="3" t="s">
        <v>10</v>
      </c>
      <c r="D6" s="95">
        <v>115240</v>
      </c>
      <c r="E6" s="64">
        <v>0</v>
      </c>
      <c r="F6" s="64">
        <f t="shared" si="4"/>
        <v>26505.200000000001</v>
      </c>
      <c r="G6" s="64">
        <f t="shared" si="5"/>
        <v>0</v>
      </c>
      <c r="H6" s="64">
        <f t="shared" si="0"/>
        <v>141745.20000000001</v>
      </c>
      <c r="I6" s="64">
        <f t="shared" si="1"/>
        <v>115240</v>
      </c>
      <c r="J6" s="4"/>
      <c r="K6" s="17"/>
      <c r="L6" s="17"/>
      <c r="M6" s="17"/>
      <c r="N6" s="17"/>
      <c r="O6" s="17"/>
      <c r="P6" s="17"/>
      <c r="Q6" s="17"/>
      <c r="R6" s="72"/>
      <c r="S6" s="72"/>
      <c r="T6" s="73">
        <f>I6</f>
        <v>115240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74">
        <f t="shared" si="6"/>
        <v>115240</v>
      </c>
      <c r="AL6" s="5" t="b">
        <f t="shared" si="7"/>
        <v>1</v>
      </c>
      <c r="AO6" s="24"/>
      <c r="AP6" s="24"/>
      <c r="AQ6" s="24"/>
      <c r="AR6" s="24"/>
      <c r="AS6" s="24"/>
      <c r="AT6" s="24"/>
      <c r="AU6" s="24"/>
      <c r="AV6" s="26"/>
      <c r="AW6" s="26"/>
      <c r="AX6" s="62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74">
        <f t="shared" si="8"/>
        <v>0</v>
      </c>
      <c r="BP6" s="5" t="b">
        <f t="shared" si="9"/>
        <v>1</v>
      </c>
      <c r="BS6" s="37">
        <f t="shared" si="10"/>
        <v>0</v>
      </c>
      <c r="BT6" s="37">
        <f t="shared" si="11"/>
        <v>0</v>
      </c>
      <c r="BU6" s="37">
        <f t="shared" si="12"/>
        <v>0</v>
      </c>
      <c r="BV6" s="37">
        <f t="shared" si="13"/>
        <v>0</v>
      </c>
      <c r="BW6" s="37">
        <f t="shared" si="14"/>
        <v>0</v>
      </c>
      <c r="BX6" s="37">
        <f t="shared" si="15"/>
        <v>0</v>
      </c>
      <c r="BY6" s="37">
        <f t="shared" si="16"/>
        <v>0</v>
      </c>
      <c r="BZ6" s="37">
        <f t="shared" si="17"/>
        <v>0</v>
      </c>
      <c r="CA6" s="37">
        <f t="shared" si="18"/>
        <v>0</v>
      </c>
      <c r="CB6" s="37">
        <f t="shared" si="19"/>
        <v>26505.200000000001</v>
      </c>
      <c r="CC6" s="37">
        <f t="shared" si="20"/>
        <v>0</v>
      </c>
      <c r="CD6" s="37">
        <f t="shared" si="21"/>
        <v>0</v>
      </c>
      <c r="CE6" s="37">
        <f t="shared" si="22"/>
        <v>0</v>
      </c>
      <c r="CF6" s="37">
        <f t="shared" si="23"/>
        <v>0</v>
      </c>
      <c r="CG6" s="37">
        <f t="shared" si="24"/>
        <v>0</v>
      </c>
      <c r="CH6" s="37">
        <f t="shared" si="25"/>
        <v>0</v>
      </c>
      <c r="CI6" s="37">
        <f t="shared" si="26"/>
        <v>0</v>
      </c>
      <c r="CJ6" s="37">
        <f t="shared" si="27"/>
        <v>0</v>
      </c>
      <c r="CK6" s="37">
        <f t="shared" si="28"/>
        <v>0</v>
      </c>
      <c r="CL6" s="37">
        <f t="shared" si="29"/>
        <v>0</v>
      </c>
      <c r="CM6" s="37">
        <f t="shared" si="30"/>
        <v>0</v>
      </c>
      <c r="CN6" s="37">
        <f t="shared" si="31"/>
        <v>0</v>
      </c>
      <c r="CO6" s="37">
        <f t="shared" si="32"/>
        <v>0</v>
      </c>
      <c r="CP6" s="37">
        <f t="shared" si="33"/>
        <v>0</v>
      </c>
      <c r="CQ6" s="37">
        <f t="shared" si="34"/>
        <v>0</v>
      </c>
      <c r="CR6" s="37">
        <f t="shared" si="35"/>
        <v>0</v>
      </c>
      <c r="CS6" s="74">
        <f t="shared" si="36"/>
        <v>26505.200000000001</v>
      </c>
      <c r="CT6" s="1" t="b">
        <f t="shared" si="37"/>
        <v>1</v>
      </c>
      <c r="CV6" s="37">
        <f t="shared" si="38"/>
        <v>0</v>
      </c>
      <c r="CW6" s="37">
        <f t="shared" si="3"/>
        <v>0</v>
      </c>
      <c r="CX6" s="37">
        <f t="shared" si="3"/>
        <v>0</v>
      </c>
      <c r="CY6" s="37">
        <f t="shared" si="3"/>
        <v>0</v>
      </c>
      <c r="CZ6" s="37">
        <f t="shared" si="3"/>
        <v>0</v>
      </c>
      <c r="DA6" s="37">
        <f t="shared" si="3"/>
        <v>0</v>
      </c>
      <c r="DB6" s="37">
        <f t="shared" si="3"/>
        <v>0</v>
      </c>
      <c r="DC6" s="37">
        <f t="shared" si="3"/>
        <v>0</v>
      </c>
      <c r="DD6" s="37">
        <f t="shared" si="3"/>
        <v>0</v>
      </c>
      <c r="DE6" s="37">
        <f t="shared" si="3"/>
        <v>141745.20000000001</v>
      </c>
      <c r="DF6" s="37">
        <f t="shared" si="3"/>
        <v>0</v>
      </c>
      <c r="DG6" s="37">
        <f t="shared" si="3"/>
        <v>0</v>
      </c>
      <c r="DH6" s="37">
        <f t="shared" si="3"/>
        <v>0</v>
      </c>
      <c r="DI6" s="37">
        <f t="shared" si="3"/>
        <v>0</v>
      </c>
      <c r="DJ6" s="37">
        <f t="shared" si="3"/>
        <v>0</v>
      </c>
      <c r="DK6" s="37">
        <f t="shared" si="3"/>
        <v>0</v>
      </c>
      <c r="DL6" s="37">
        <f t="shared" si="3"/>
        <v>0</v>
      </c>
      <c r="DM6" s="37">
        <f t="shared" si="3"/>
        <v>0</v>
      </c>
      <c r="DN6" s="37">
        <f t="shared" si="3"/>
        <v>0</v>
      </c>
      <c r="DO6" s="37">
        <f t="shared" si="3"/>
        <v>0</v>
      </c>
      <c r="DP6" s="37">
        <f t="shared" si="3"/>
        <v>0</v>
      </c>
      <c r="DQ6" s="37">
        <f t="shared" si="3"/>
        <v>0</v>
      </c>
      <c r="DR6" s="37">
        <f t="shared" si="3"/>
        <v>0</v>
      </c>
      <c r="DS6" s="37">
        <f t="shared" si="3"/>
        <v>0</v>
      </c>
      <c r="DT6" s="37">
        <f t="shared" si="3"/>
        <v>0</v>
      </c>
      <c r="DU6" s="37">
        <f t="shared" si="3"/>
        <v>0</v>
      </c>
      <c r="DV6" s="74">
        <f t="shared" si="39"/>
        <v>141745.20000000001</v>
      </c>
      <c r="DW6" s="1" t="b">
        <f t="shared" si="40"/>
        <v>1</v>
      </c>
    </row>
    <row r="7" spans="1:127" ht="22.8">
      <c r="A7" s="149"/>
      <c r="B7" s="2">
        <v>4</v>
      </c>
      <c r="C7" s="3" t="s">
        <v>11</v>
      </c>
      <c r="D7" s="95">
        <f>736800+30960</f>
        <v>767760</v>
      </c>
      <c r="E7" s="64">
        <v>0</v>
      </c>
      <c r="F7" s="64">
        <f t="shared" si="4"/>
        <v>176584.8</v>
      </c>
      <c r="G7" s="64">
        <f t="shared" si="5"/>
        <v>0</v>
      </c>
      <c r="H7" s="64">
        <f t="shared" si="0"/>
        <v>944344.8</v>
      </c>
      <c r="I7" s="64">
        <f t="shared" si="1"/>
        <v>767760</v>
      </c>
      <c r="J7" s="4"/>
      <c r="K7" s="17"/>
      <c r="L7" s="17"/>
      <c r="M7" s="17"/>
      <c r="N7" s="17"/>
      <c r="O7" s="17"/>
      <c r="P7" s="17"/>
      <c r="Q7" s="72"/>
      <c r="R7" s="72"/>
      <c r="S7" s="72"/>
      <c r="T7" s="73">
        <f>I7</f>
        <v>767760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74">
        <f t="shared" si="6"/>
        <v>767760</v>
      </c>
      <c r="AL7" s="5" t="b">
        <f t="shared" si="7"/>
        <v>1</v>
      </c>
      <c r="AO7" s="24"/>
      <c r="AP7" s="24"/>
      <c r="AQ7" s="24"/>
      <c r="AR7" s="24"/>
      <c r="AS7" s="24"/>
      <c r="AT7" s="24"/>
      <c r="AU7" s="26"/>
      <c r="AV7" s="26"/>
      <c r="AW7" s="26"/>
      <c r="AX7" s="62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74">
        <f t="shared" si="8"/>
        <v>0</v>
      </c>
      <c r="BP7" s="5" t="b">
        <f t="shared" si="9"/>
        <v>1</v>
      </c>
      <c r="BS7" s="37">
        <f t="shared" si="10"/>
        <v>0</v>
      </c>
      <c r="BT7" s="37">
        <f t="shared" si="11"/>
        <v>0</v>
      </c>
      <c r="BU7" s="37">
        <f t="shared" si="12"/>
        <v>0</v>
      </c>
      <c r="BV7" s="37">
        <f t="shared" si="13"/>
        <v>0</v>
      </c>
      <c r="BW7" s="37">
        <f t="shared" si="14"/>
        <v>0</v>
      </c>
      <c r="BX7" s="37">
        <f t="shared" si="15"/>
        <v>0</v>
      </c>
      <c r="BY7" s="37">
        <f t="shared" si="16"/>
        <v>0</v>
      </c>
      <c r="BZ7" s="37">
        <f t="shared" si="17"/>
        <v>0</v>
      </c>
      <c r="CA7" s="37">
        <f t="shared" si="18"/>
        <v>0</v>
      </c>
      <c r="CB7" s="37">
        <f t="shared" si="19"/>
        <v>176584.80000000002</v>
      </c>
      <c r="CC7" s="37">
        <f t="shared" si="20"/>
        <v>0</v>
      </c>
      <c r="CD7" s="37">
        <f t="shared" si="21"/>
        <v>0</v>
      </c>
      <c r="CE7" s="37">
        <f t="shared" si="22"/>
        <v>0</v>
      </c>
      <c r="CF7" s="37">
        <f t="shared" si="23"/>
        <v>0</v>
      </c>
      <c r="CG7" s="37">
        <f t="shared" si="24"/>
        <v>0</v>
      </c>
      <c r="CH7" s="37">
        <f t="shared" si="25"/>
        <v>0</v>
      </c>
      <c r="CI7" s="37">
        <f t="shared" si="26"/>
        <v>0</v>
      </c>
      <c r="CJ7" s="37">
        <f t="shared" si="27"/>
        <v>0</v>
      </c>
      <c r="CK7" s="37">
        <f t="shared" si="28"/>
        <v>0</v>
      </c>
      <c r="CL7" s="37">
        <f t="shared" si="29"/>
        <v>0</v>
      </c>
      <c r="CM7" s="37">
        <f t="shared" si="30"/>
        <v>0</v>
      </c>
      <c r="CN7" s="37">
        <f t="shared" si="31"/>
        <v>0</v>
      </c>
      <c r="CO7" s="37">
        <f t="shared" si="32"/>
        <v>0</v>
      </c>
      <c r="CP7" s="37">
        <f t="shared" si="33"/>
        <v>0</v>
      </c>
      <c r="CQ7" s="37">
        <f t="shared" si="34"/>
        <v>0</v>
      </c>
      <c r="CR7" s="37">
        <f t="shared" si="35"/>
        <v>0</v>
      </c>
      <c r="CS7" s="74">
        <f t="shared" si="36"/>
        <v>176584.80000000002</v>
      </c>
      <c r="CT7" s="1" t="b">
        <f t="shared" si="37"/>
        <v>1</v>
      </c>
      <c r="CV7" s="37">
        <f t="shared" si="38"/>
        <v>0</v>
      </c>
      <c r="CW7" s="37">
        <f t="shared" si="3"/>
        <v>0</v>
      </c>
      <c r="CX7" s="37">
        <f t="shared" si="3"/>
        <v>0</v>
      </c>
      <c r="CY7" s="37">
        <f t="shared" si="3"/>
        <v>0</v>
      </c>
      <c r="CZ7" s="37">
        <f t="shared" si="3"/>
        <v>0</v>
      </c>
      <c r="DA7" s="37">
        <f t="shared" si="3"/>
        <v>0</v>
      </c>
      <c r="DB7" s="37">
        <f t="shared" si="3"/>
        <v>0</v>
      </c>
      <c r="DC7" s="37">
        <f t="shared" si="3"/>
        <v>0</v>
      </c>
      <c r="DD7" s="37">
        <f t="shared" si="3"/>
        <v>0</v>
      </c>
      <c r="DE7" s="37">
        <f t="shared" si="3"/>
        <v>944344.8</v>
      </c>
      <c r="DF7" s="37">
        <f t="shared" si="3"/>
        <v>0</v>
      </c>
      <c r="DG7" s="37">
        <f t="shared" si="3"/>
        <v>0</v>
      </c>
      <c r="DH7" s="37">
        <f t="shared" si="3"/>
        <v>0</v>
      </c>
      <c r="DI7" s="37">
        <f t="shared" si="3"/>
        <v>0</v>
      </c>
      <c r="DJ7" s="37">
        <f t="shared" si="3"/>
        <v>0</v>
      </c>
      <c r="DK7" s="37">
        <f t="shared" si="3"/>
        <v>0</v>
      </c>
      <c r="DL7" s="37">
        <f t="shared" si="3"/>
        <v>0</v>
      </c>
      <c r="DM7" s="37">
        <f t="shared" si="3"/>
        <v>0</v>
      </c>
      <c r="DN7" s="37">
        <f t="shared" si="3"/>
        <v>0</v>
      </c>
      <c r="DO7" s="37">
        <f t="shared" si="3"/>
        <v>0</v>
      </c>
      <c r="DP7" s="37">
        <f t="shared" si="3"/>
        <v>0</v>
      </c>
      <c r="DQ7" s="37">
        <f t="shared" si="3"/>
        <v>0</v>
      </c>
      <c r="DR7" s="37">
        <f t="shared" si="3"/>
        <v>0</v>
      </c>
      <c r="DS7" s="37">
        <f t="shared" si="3"/>
        <v>0</v>
      </c>
      <c r="DT7" s="37">
        <f t="shared" si="3"/>
        <v>0</v>
      </c>
      <c r="DU7" s="37">
        <f t="shared" si="3"/>
        <v>0</v>
      </c>
      <c r="DV7" s="74">
        <f t="shared" si="39"/>
        <v>944344.8</v>
      </c>
      <c r="DW7" s="1" t="b">
        <f t="shared" si="40"/>
        <v>1</v>
      </c>
    </row>
    <row r="8" spans="1:127" ht="25.5" customHeight="1">
      <c r="A8" s="149"/>
      <c r="B8" s="2">
        <v>5</v>
      </c>
      <c r="C8" s="3" t="s">
        <v>12</v>
      </c>
      <c r="D8" s="95">
        <v>42000</v>
      </c>
      <c r="E8" s="64">
        <v>0</v>
      </c>
      <c r="F8" s="64">
        <f t="shared" si="4"/>
        <v>9660</v>
      </c>
      <c r="G8" s="64">
        <f t="shared" si="5"/>
        <v>0</v>
      </c>
      <c r="H8" s="64">
        <f>SUM(D8:G8)</f>
        <v>51660</v>
      </c>
      <c r="I8" s="64">
        <f t="shared" si="1"/>
        <v>42000</v>
      </c>
      <c r="J8" s="93"/>
      <c r="K8" s="17"/>
      <c r="L8" s="17"/>
      <c r="M8" s="17"/>
      <c r="N8" s="17"/>
      <c r="O8" s="17"/>
      <c r="P8" s="17"/>
      <c r="Q8" s="17"/>
      <c r="R8" s="71"/>
      <c r="S8" s="71"/>
      <c r="T8" s="73">
        <f>I8</f>
        <v>42000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74">
        <f t="shared" si="6"/>
        <v>42000</v>
      </c>
      <c r="AL8" s="5" t="b">
        <f t="shared" si="7"/>
        <v>1</v>
      </c>
      <c r="AO8" s="24"/>
      <c r="AP8" s="24"/>
      <c r="AQ8" s="24"/>
      <c r="AR8" s="24"/>
      <c r="AS8" s="24"/>
      <c r="AT8" s="24"/>
      <c r="AU8" s="24"/>
      <c r="AV8" s="24"/>
      <c r="AW8" s="24"/>
      <c r="AX8" s="62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74">
        <f t="shared" si="8"/>
        <v>0</v>
      </c>
      <c r="BP8" s="5" t="b">
        <f t="shared" si="9"/>
        <v>1</v>
      </c>
      <c r="BS8" s="37">
        <f t="shared" si="10"/>
        <v>0</v>
      </c>
      <c r="BT8" s="37">
        <f t="shared" si="11"/>
        <v>0</v>
      </c>
      <c r="BU8" s="37">
        <f t="shared" si="12"/>
        <v>0</v>
      </c>
      <c r="BV8" s="37">
        <f t="shared" si="13"/>
        <v>0</v>
      </c>
      <c r="BW8" s="37">
        <f t="shared" si="14"/>
        <v>0</v>
      </c>
      <c r="BX8" s="37">
        <f t="shared" si="15"/>
        <v>0</v>
      </c>
      <c r="BY8" s="37">
        <f t="shared" si="16"/>
        <v>0</v>
      </c>
      <c r="BZ8" s="37">
        <f t="shared" si="17"/>
        <v>0</v>
      </c>
      <c r="CA8" s="37">
        <f t="shared" si="18"/>
        <v>0</v>
      </c>
      <c r="CB8" s="37">
        <f t="shared" si="19"/>
        <v>9660</v>
      </c>
      <c r="CC8" s="37">
        <f t="shared" si="20"/>
        <v>0</v>
      </c>
      <c r="CD8" s="37">
        <f t="shared" si="21"/>
        <v>0</v>
      </c>
      <c r="CE8" s="37">
        <f t="shared" si="22"/>
        <v>0</v>
      </c>
      <c r="CF8" s="37">
        <f t="shared" si="23"/>
        <v>0</v>
      </c>
      <c r="CG8" s="37">
        <f t="shared" si="24"/>
        <v>0</v>
      </c>
      <c r="CH8" s="37">
        <f t="shared" si="25"/>
        <v>0</v>
      </c>
      <c r="CI8" s="37">
        <f t="shared" si="26"/>
        <v>0</v>
      </c>
      <c r="CJ8" s="37">
        <f t="shared" si="27"/>
        <v>0</v>
      </c>
      <c r="CK8" s="37">
        <f t="shared" si="28"/>
        <v>0</v>
      </c>
      <c r="CL8" s="37">
        <f t="shared" si="29"/>
        <v>0</v>
      </c>
      <c r="CM8" s="37">
        <f t="shared" si="30"/>
        <v>0</v>
      </c>
      <c r="CN8" s="37">
        <f t="shared" si="31"/>
        <v>0</v>
      </c>
      <c r="CO8" s="37">
        <f t="shared" si="32"/>
        <v>0</v>
      </c>
      <c r="CP8" s="37">
        <f t="shared" si="33"/>
        <v>0</v>
      </c>
      <c r="CQ8" s="37">
        <f t="shared" si="34"/>
        <v>0</v>
      </c>
      <c r="CR8" s="37">
        <f t="shared" si="35"/>
        <v>0</v>
      </c>
      <c r="CS8" s="74">
        <f t="shared" si="36"/>
        <v>9660</v>
      </c>
      <c r="CT8" s="1" t="b">
        <f t="shared" si="37"/>
        <v>1</v>
      </c>
      <c r="CV8" s="37">
        <f t="shared" si="38"/>
        <v>0</v>
      </c>
      <c r="CW8" s="37">
        <f t="shared" si="3"/>
        <v>0</v>
      </c>
      <c r="CX8" s="37">
        <f t="shared" si="3"/>
        <v>0</v>
      </c>
      <c r="CY8" s="37">
        <f t="shared" si="3"/>
        <v>0</v>
      </c>
      <c r="CZ8" s="37">
        <f t="shared" si="3"/>
        <v>0</v>
      </c>
      <c r="DA8" s="37">
        <f t="shared" si="3"/>
        <v>0</v>
      </c>
      <c r="DB8" s="37">
        <f t="shared" si="3"/>
        <v>0</v>
      </c>
      <c r="DC8" s="37">
        <f t="shared" si="3"/>
        <v>0</v>
      </c>
      <c r="DD8" s="37">
        <f t="shared" si="3"/>
        <v>0</v>
      </c>
      <c r="DE8" s="37">
        <f t="shared" si="3"/>
        <v>51660</v>
      </c>
      <c r="DF8" s="37">
        <f t="shared" si="3"/>
        <v>0</v>
      </c>
      <c r="DG8" s="37">
        <f t="shared" si="3"/>
        <v>0</v>
      </c>
      <c r="DH8" s="37">
        <f t="shared" si="3"/>
        <v>0</v>
      </c>
      <c r="DI8" s="37">
        <f t="shared" si="3"/>
        <v>0</v>
      </c>
      <c r="DJ8" s="37">
        <f t="shared" si="3"/>
        <v>0</v>
      </c>
      <c r="DK8" s="37">
        <f t="shared" si="3"/>
        <v>0</v>
      </c>
      <c r="DL8" s="37">
        <f t="shared" si="3"/>
        <v>0</v>
      </c>
      <c r="DM8" s="37">
        <f t="shared" si="3"/>
        <v>0</v>
      </c>
      <c r="DN8" s="37">
        <f t="shared" si="3"/>
        <v>0</v>
      </c>
      <c r="DO8" s="37">
        <f t="shared" si="3"/>
        <v>0</v>
      </c>
      <c r="DP8" s="37">
        <f t="shared" si="3"/>
        <v>0</v>
      </c>
      <c r="DQ8" s="37">
        <f t="shared" si="3"/>
        <v>0</v>
      </c>
      <c r="DR8" s="37">
        <f t="shared" si="3"/>
        <v>0</v>
      </c>
      <c r="DS8" s="37">
        <f t="shared" si="3"/>
        <v>0</v>
      </c>
      <c r="DT8" s="37">
        <f t="shared" si="3"/>
        <v>0</v>
      </c>
      <c r="DU8" s="37">
        <f t="shared" si="3"/>
        <v>0</v>
      </c>
      <c r="DV8" s="74">
        <f t="shared" si="39"/>
        <v>51660</v>
      </c>
      <c r="DW8" s="1" t="b">
        <f t="shared" si="40"/>
        <v>1</v>
      </c>
    </row>
    <row r="9" spans="1:127" ht="22.8">
      <c r="A9" s="149"/>
      <c r="B9" s="2">
        <v>6</v>
      </c>
      <c r="C9" s="3" t="s">
        <v>13</v>
      </c>
      <c r="D9" s="95">
        <f>698500-544830-12540</f>
        <v>141130</v>
      </c>
      <c r="E9" s="64">
        <v>0</v>
      </c>
      <c r="F9" s="64">
        <f t="shared" si="4"/>
        <v>32459.9</v>
      </c>
      <c r="G9" s="64">
        <f t="shared" si="5"/>
        <v>0</v>
      </c>
      <c r="H9" s="64">
        <f t="shared" si="0"/>
        <v>173589.9</v>
      </c>
      <c r="I9" s="64">
        <f t="shared" si="1"/>
        <v>141130</v>
      </c>
      <c r="J9" s="93"/>
      <c r="K9" s="72"/>
      <c r="L9" s="72"/>
      <c r="M9" s="72"/>
      <c r="N9" s="72"/>
      <c r="O9" s="72"/>
      <c r="P9" s="73">
        <f>I9</f>
        <v>141130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74">
        <f t="shared" si="6"/>
        <v>141130</v>
      </c>
      <c r="AL9" s="5" t="b">
        <f t="shared" si="7"/>
        <v>1</v>
      </c>
      <c r="AO9" s="26"/>
      <c r="AP9" s="26"/>
      <c r="AQ9" s="26"/>
      <c r="AR9" s="26"/>
      <c r="AS9" s="26"/>
      <c r="AT9" s="62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74">
        <f t="shared" si="8"/>
        <v>0</v>
      </c>
      <c r="BP9" s="5" t="b">
        <f t="shared" si="9"/>
        <v>1</v>
      </c>
      <c r="BS9" s="37">
        <f t="shared" si="10"/>
        <v>0</v>
      </c>
      <c r="BT9" s="37">
        <f t="shared" si="11"/>
        <v>0</v>
      </c>
      <c r="BU9" s="37">
        <f t="shared" si="12"/>
        <v>0</v>
      </c>
      <c r="BV9" s="37">
        <f t="shared" si="13"/>
        <v>0</v>
      </c>
      <c r="BW9" s="37">
        <f t="shared" si="14"/>
        <v>0</v>
      </c>
      <c r="BX9" s="37">
        <f t="shared" si="15"/>
        <v>32459.9</v>
      </c>
      <c r="BY9" s="37">
        <f t="shared" si="16"/>
        <v>0</v>
      </c>
      <c r="BZ9" s="37">
        <f t="shared" si="17"/>
        <v>0</v>
      </c>
      <c r="CA9" s="37">
        <f t="shared" si="18"/>
        <v>0</v>
      </c>
      <c r="CB9" s="37">
        <f t="shared" si="19"/>
        <v>0</v>
      </c>
      <c r="CC9" s="37">
        <f t="shared" si="20"/>
        <v>0</v>
      </c>
      <c r="CD9" s="37">
        <f t="shared" si="21"/>
        <v>0</v>
      </c>
      <c r="CE9" s="37">
        <f t="shared" si="22"/>
        <v>0</v>
      </c>
      <c r="CF9" s="37">
        <f t="shared" si="23"/>
        <v>0</v>
      </c>
      <c r="CG9" s="37">
        <f t="shared" si="24"/>
        <v>0</v>
      </c>
      <c r="CH9" s="37">
        <f t="shared" si="25"/>
        <v>0</v>
      </c>
      <c r="CI9" s="37">
        <f t="shared" si="26"/>
        <v>0</v>
      </c>
      <c r="CJ9" s="37">
        <f t="shared" si="27"/>
        <v>0</v>
      </c>
      <c r="CK9" s="37">
        <f t="shared" si="28"/>
        <v>0</v>
      </c>
      <c r="CL9" s="37">
        <f t="shared" si="29"/>
        <v>0</v>
      </c>
      <c r="CM9" s="37">
        <f t="shared" si="30"/>
        <v>0</v>
      </c>
      <c r="CN9" s="37">
        <f t="shared" si="31"/>
        <v>0</v>
      </c>
      <c r="CO9" s="37">
        <f t="shared" si="32"/>
        <v>0</v>
      </c>
      <c r="CP9" s="37">
        <f t="shared" si="33"/>
        <v>0</v>
      </c>
      <c r="CQ9" s="37">
        <f t="shared" si="34"/>
        <v>0</v>
      </c>
      <c r="CR9" s="37">
        <f t="shared" si="35"/>
        <v>0</v>
      </c>
      <c r="CS9" s="74">
        <f t="shared" si="36"/>
        <v>32459.9</v>
      </c>
      <c r="CT9" s="1" t="b">
        <f t="shared" si="37"/>
        <v>1</v>
      </c>
      <c r="CV9" s="37">
        <f t="shared" si="38"/>
        <v>0</v>
      </c>
      <c r="CW9" s="37">
        <f t="shared" si="3"/>
        <v>0</v>
      </c>
      <c r="CX9" s="37">
        <f t="shared" si="3"/>
        <v>0</v>
      </c>
      <c r="CY9" s="37">
        <f t="shared" si="3"/>
        <v>0</v>
      </c>
      <c r="CZ9" s="37">
        <f t="shared" si="3"/>
        <v>0</v>
      </c>
      <c r="DA9" s="37">
        <f t="shared" si="3"/>
        <v>173589.9</v>
      </c>
      <c r="DB9" s="37">
        <f t="shared" si="3"/>
        <v>0</v>
      </c>
      <c r="DC9" s="37">
        <f t="shared" si="3"/>
        <v>0</v>
      </c>
      <c r="DD9" s="37">
        <f t="shared" si="3"/>
        <v>0</v>
      </c>
      <c r="DE9" s="37">
        <f t="shared" si="3"/>
        <v>0</v>
      </c>
      <c r="DF9" s="37">
        <f t="shared" si="3"/>
        <v>0</v>
      </c>
      <c r="DG9" s="37">
        <f t="shared" si="3"/>
        <v>0</v>
      </c>
      <c r="DH9" s="37">
        <f t="shared" si="3"/>
        <v>0</v>
      </c>
      <c r="DI9" s="37">
        <f t="shared" si="3"/>
        <v>0</v>
      </c>
      <c r="DJ9" s="37">
        <f t="shared" si="3"/>
        <v>0</v>
      </c>
      <c r="DK9" s="37">
        <f t="shared" si="3"/>
        <v>0</v>
      </c>
      <c r="DL9" s="37">
        <f t="shared" si="3"/>
        <v>0</v>
      </c>
      <c r="DM9" s="37">
        <f t="shared" si="3"/>
        <v>0</v>
      </c>
      <c r="DN9" s="37">
        <f t="shared" si="3"/>
        <v>0</v>
      </c>
      <c r="DO9" s="37">
        <f t="shared" si="3"/>
        <v>0</v>
      </c>
      <c r="DP9" s="37">
        <f t="shared" si="3"/>
        <v>0</v>
      </c>
      <c r="DQ9" s="37">
        <f t="shared" si="3"/>
        <v>0</v>
      </c>
      <c r="DR9" s="37">
        <f t="shared" si="3"/>
        <v>0</v>
      </c>
      <c r="DS9" s="37">
        <f t="shared" si="3"/>
        <v>0</v>
      </c>
      <c r="DT9" s="37">
        <f t="shared" si="3"/>
        <v>0</v>
      </c>
      <c r="DU9" s="37">
        <f t="shared" si="3"/>
        <v>0</v>
      </c>
      <c r="DV9" s="74">
        <f t="shared" si="39"/>
        <v>173589.9</v>
      </c>
      <c r="DW9" s="1" t="b">
        <f t="shared" si="40"/>
        <v>1</v>
      </c>
    </row>
    <row r="10" spans="1:127" ht="22.8">
      <c r="A10" s="149"/>
      <c r="B10" s="2">
        <v>7</v>
      </c>
      <c r="C10" s="3" t="s">
        <v>14</v>
      </c>
      <c r="D10" s="95">
        <v>252000</v>
      </c>
      <c r="E10" s="64">
        <v>0</v>
      </c>
      <c r="F10" s="64">
        <f t="shared" si="4"/>
        <v>57960</v>
      </c>
      <c r="G10" s="64">
        <f t="shared" si="5"/>
        <v>0</v>
      </c>
      <c r="H10" s="64">
        <f t="shared" si="0"/>
        <v>309960</v>
      </c>
      <c r="I10" s="64">
        <f t="shared" si="1"/>
        <v>252000</v>
      </c>
      <c r="J10" s="93"/>
      <c r="K10" s="17"/>
      <c r="L10" s="17"/>
      <c r="M10" s="72"/>
      <c r="N10" s="72"/>
      <c r="O10" s="72"/>
      <c r="P10" s="73">
        <f>I10</f>
        <v>252000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74">
        <f t="shared" si="6"/>
        <v>252000</v>
      </c>
      <c r="AL10" s="5" t="b">
        <f t="shared" si="7"/>
        <v>1</v>
      </c>
      <c r="AO10" s="24"/>
      <c r="AP10" s="24"/>
      <c r="AQ10" s="26"/>
      <c r="AR10" s="26"/>
      <c r="AS10" s="26"/>
      <c r="AT10" s="62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74">
        <f t="shared" si="8"/>
        <v>0</v>
      </c>
      <c r="BP10" s="5" t="b">
        <f t="shared" si="9"/>
        <v>1</v>
      </c>
      <c r="BS10" s="37">
        <f t="shared" si="10"/>
        <v>0</v>
      </c>
      <c r="BT10" s="37">
        <f t="shared" si="11"/>
        <v>0</v>
      </c>
      <c r="BU10" s="37">
        <f t="shared" si="12"/>
        <v>0</v>
      </c>
      <c r="BV10" s="37">
        <f t="shared" si="13"/>
        <v>0</v>
      </c>
      <c r="BW10" s="37">
        <f t="shared" si="14"/>
        <v>0</v>
      </c>
      <c r="BX10" s="37">
        <f t="shared" si="15"/>
        <v>57960</v>
      </c>
      <c r="BY10" s="37">
        <f t="shared" si="16"/>
        <v>0</v>
      </c>
      <c r="BZ10" s="37">
        <f t="shared" si="17"/>
        <v>0</v>
      </c>
      <c r="CA10" s="37">
        <f t="shared" si="18"/>
        <v>0</v>
      </c>
      <c r="CB10" s="37">
        <f t="shared" si="19"/>
        <v>0</v>
      </c>
      <c r="CC10" s="37">
        <f t="shared" si="20"/>
        <v>0</v>
      </c>
      <c r="CD10" s="37">
        <f t="shared" si="21"/>
        <v>0</v>
      </c>
      <c r="CE10" s="37">
        <f t="shared" si="22"/>
        <v>0</v>
      </c>
      <c r="CF10" s="37">
        <f t="shared" si="23"/>
        <v>0</v>
      </c>
      <c r="CG10" s="37">
        <f t="shared" si="24"/>
        <v>0</v>
      </c>
      <c r="CH10" s="37">
        <f t="shared" si="25"/>
        <v>0</v>
      </c>
      <c r="CI10" s="37">
        <f t="shared" si="26"/>
        <v>0</v>
      </c>
      <c r="CJ10" s="37">
        <f t="shared" si="27"/>
        <v>0</v>
      </c>
      <c r="CK10" s="37">
        <f t="shared" si="28"/>
        <v>0</v>
      </c>
      <c r="CL10" s="37">
        <f t="shared" si="29"/>
        <v>0</v>
      </c>
      <c r="CM10" s="37">
        <f t="shared" si="30"/>
        <v>0</v>
      </c>
      <c r="CN10" s="37">
        <f t="shared" si="31"/>
        <v>0</v>
      </c>
      <c r="CO10" s="37">
        <f t="shared" si="32"/>
        <v>0</v>
      </c>
      <c r="CP10" s="37">
        <f t="shared" si="33"/>
        <v>0</v>
      </c>
      <c r="CQ10" s="37">
        <f t="shared" si="34"/>
        <v>0</v>
      </c>
      <c r="CR10" s="37">
        <f t="shared" si="35"/>
        <v>0</v>
      </c>
      <c r="CS10" s="74">
        <f t="shared" si="36"/>
        <v>57960</v>
      </c>
      <c r="CT10" s="1" t="b">
        <f t="shared" si="37"/>
        <v>1</v>
      </c>
      <c r="CV10" s="37">
        <f t="shared" si="38"/>
        <v>0</v>
      </c>
      <c r="CW10" s="37">
        <f t="shared" si="3"/>
        <v>0</v>
      </c>
      <c r="CX10" s="37">
        <f t="shared" si="3"/>
        <v>0</v>
      </c>
      <c r="CY10" s="37">
        <f t="shared" si="3"/>
        <v>0</v>
      </c>
      <c r="CZ10" s="37">
        <f t="shared" si="3"/>
        <v>0</v>
      </c>
      <c r="DA10" s="37">
        <f t="shared" si="3"/>
        <v>309960</v>
      </c>
      <c r="DB10" s="37">
        <f t="shared" si="3"/>
        <v>0</v>
      </c>
      <c r="DC10" s="37">
        <f t="shared" si="3"/>
        <v>0</v>
      </c>
      <c r="DD10" s="37">
        <f t="shared" si="3"/>
        <v>0</v>
      </c>
      <c r="DE10" s="37">
        <f t="shared" si="3"/>
        <v>0</v>
      </c>
      <c r="DF10" s="37">
        <f t="shared" si="3"/>
        <v>0</v>
      </c>
      <c r="DG10" s="37">
        <f t="shared" si="3"/>
        <v>0</v>
      </c>
      <c r="DH10" s="37">
        <f t="shared" si="3"/>
        <v>0</v>
      </c>
      <c r="DI10" s="37">
        <f t="shared" si="3"/>
        <v>0</v>
      </c>
      <c r="DJ10" s="37">
        <f t="shared" si="3"/>
        <v>0</v>
      </c>
      <c r="DK10" s="37">
        <f t="shared" si="3"/>
        <v>0</v>
      </c>
      <c r="DL10" s="37">
        <f t="shared" si="3"/>
        <v>0</v>
      </c>
      <c r="DM10" s="37">
        <f t="shared" si="3"/>
        <v>0</v>
      </c>
      <c r="DN10" s="37">
        <f t="shared" si="3"/>
        <v>0</v>
      </c>
      <c r="DO10" s="37">
        <f t="shared" si="3"/>
        <v>0</v>
      </c>
      <c r="DP10" s="37">
        <f t="shared" si="3"/>
        <v>0</v>
      </c>
      <c r="DQ10" s="37">
        <f t="shared" si="3"/>
        <v>0</v>
      </c>
      <c r="DR10" s="37">
        <f t="shared" si="3"/>
        <v>0</v>
      </c>
      <c r="DS10" s="37">
        <f t="shared" si="3"/>
        <v>0</v>
      </c>
      <c r="DT10" s="37">
        <f t="shared" si="3"/>
        <v>0</v>
      </c>
      <c r="DU10" s="37">
        <f t="shared" si="3"/>
        <v>0</v>
      </c>
      <c r="DV10" s="74">
        <f t="shared" si="39"/>
        <v>309960</v>
      </c>
      <c r="DW10" s="1" t="b">
        <f t="shared" si="40"/>
        <v>1</v>
      </c>
    </row>
    <row r="11" spans="1:127" ht="22.8">
      <c r="A11" s="149"/>
      <c r="B11" s="2">
        <v>8</v>
      </c>
      <c r="C11" s="3" t="s">
        <v>15</v>
      </c>
      <c r="D11" s="64">
        <v>125000</v>
      </c>
      <c r="E11" s="64">
        <v>0</v>
      </c>
      <c r="F11" s="64">
        <f t="shared" si="4"/>
        <v>28750</v>
      </c>
      <c r="G11" s="64">
        <f t="shared" si="5"/>
        <v>0</v>
      </c>
      <c r="H11" s="64">
        <f t="shared" si="0"/>
        <v>153750</v>
      </c>
      <c r="I11" s="64">
        <f>D11</f>
        <v>125000</v>
      </c>
      <c r="J11" s="93"/>
      <c r="K11" s="17"/>
      <c r="L11" s="17"/>
      <c r="M11" s="71"/>
      <c r="N11" s="71"/>
      <c r="O11" s="71"/>
      <c r="P11" s="71"/>
      <c r="Q11" s="71"/>
      <c r="R11" s="76">
        <f>I11</f>
        <v>125000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74">
        <f t="shared" si="6"/>
        <v>125000</v>
      </c>
      <c r="AL11" s="5" t="b">
        <f t="shared" si="7"/>
        <v>1</v>
      </c>
      <c r="AO11" s="24"/>
      <c r="AP11" s="24"/>
      <c r="AQ11" s="24"/>
      <c r="AR11" s="24"/>
      <c r="AS11" s="24"/>
      <c r="AT11" s="24"/>
      <c r="AU11" s="24"/>
      <c r="AV11" s="126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74">
        <f t="shared" si="8"/>
        <v>0</v>
      </c>
      <c r="BP11" s="5" t="b">
        <f t="shared" si="9"/>
        <v>1</v>
      </c>
      <c r="BS11" s="37">
        <f t="shared" si="10"/>
        <v>0</v>
      </c>
      <c r="BT11" s="37">
        <f t="shared" si="11"/>
        <v>0</v>
      </c>
      <c r="BU11" s="37">
        <f t="shared" si="12"/>
        <v>0</v>
      </c>
      <c r="BV11" s="37">
        <f t="shared" si="13"/>
        <v>0</v>
      </c>
      <c r="BW11" s="37">
        <f t="shared" si="14"/>
        <v>0</v>
      </c>
      <c r="BX11" s="37">
        <f t="shared" si="15"/>
        <v>0</v>
      </c>
      <c r="BY11" s="37">
        <f t="shared" si="16"/>
        <v>0</v>
      </c>
      <c r="BZ11" s="37">
        <f t="shared" si="17"/>
        <v>28750</v>
      </c>
      <c r="CA11" s="37">
        <f t="shared" si="18"/>
        <v>0</v>
      </c>
      <c r="CB11" s="37">
        <f t="shared" si="19"/>
        <v>0</v>
      </c>
      <c r="CC11" s="37">
        <f t="shared" si="20"/>
        <v>0</v>
      </c>
      <c r="CD11" s="37">
        <f t="shared" si="21"/>
        <v>0</v>
      </c>
      <c r="CE11" s="37">
        <f t="shared" si="22"/>
        <v>0</v>
      </c>
      <c r="CF11" s="37">
        <f t="shared" si="23"/>
        <v>0</v>
      </c>
      <c r="CG11" s="37">
        <f t="shared" si="24"/>
        <v>0</v>
      </c>
      <c r="CH11" s="37">
        <f t="shared" si="25"/>
        <v>0</v>
      </c>
      <c r="CI11" s="37">
        <f t="shared" si="26"/>
        <v>0</v>
      </c>
      <c r="CJ11" s="37">
        <f t="shared" si="27"/>
        <v>0</v>
      </c>
      <c r="CK11" s="37">
        <f t="shared" si="28"/>
        <v>0</v>
      </c>
      <c r="CL11" s="37">
        <f t="shared" si="29"/>
        <v>0</v>
      </c>
      <c r="CM11" s="37">
        <f t="shared" si="30"/>
        <v>0</v>
      </c>
      <c r="CN11" s="37">
        <f t="shared" si="31"/>
        <v>0</v>
      </c>
      <c r="CO11" s="37">
        <f t="shared" si="32"/>
        <v>0</v>
      </c>
      <c r="CP11" s="37">
        <f t="shared" si="33"/>
        <v>0</v>
      </c>
      <c r="CQ11" s="37">
        <f t="shared" si="34"/>
        <v>0</v>
      </c>
      <c r="CR11" s="37">
        <f t="shared" si="35"/>
        <v>0</v>
      </c>
      <c r="CS11" s="74">
        <f t="shared" si="36"/>
        <v>28750</v>
      </c>
      <c r="CT11" s="1" t="b">
        <f t="shared" si="37"/>
        <v>1</v>
      </c>
      <c r="CV11" s="37">
        <f t="shared" si="38"/>
        <v>0</v>
      </c>
      <c r="CW11" s="37">
        <f t="shared" si="3"/>
        <v>0</v>
      </c>
      <c r="CX11" s="37">
        <f t="shared" si="3"/>
        <v>0</v>
      </c>
      <c r="CY11" s="37">
        <f t="shared" si="3"/>
        <v>0</v>
      </c>
      <c r="CZ11" s="37">
        <f t="shared" si="3"/>
        <v>0</v>
      </c>
      <c r="DA11" s="37">
        <f t="shared" si="3"/>
        <v>0</v>
      </c>
      <c r="DB11" s="37">
        <f t="shared" si="3"/>
        <v>0</v>
      </c>
      <c r="DC11" s="37">
        <f t="shared" si="3"/>
        <v>153750</v>
      </c>
      <c r="DD11" s="37">
        <f t="shared" si="3"/>
        <v>0</v>
      </c>
      <c r="DE11" s="37">
        <f t="shared" si="3"/>
        <v>0</v>
      </c>
      <c r="DF11" s="37">
        <f t="shared" si="3"/>
        <v>0</v>
      </c>
      <c r="DG11" s="37">
        <f t="shared" si="3"/>
        <v>0</v>
      </c>
      <c r="DH11" s="37">
        <f t="shared" si="3"/>
        <v>0</v>
      </c>
      <c r="DI11" s="37">
        <f t="shared" si="3"/>
        <v>0</v>
      </c>
      <c r="DJ11" s="37">
        <f t="shared" si="3"/>
        <v>0</v>
      </c>
      <c r="DK11" s="37">
        <f t="shared" si="3"/>
        <v>0</v>
      </c>
      <c r="DL11" s="37">
        <f t="shared" si="3"/>
        <v>0</v>
      </c>
      <c r="DM11" s="37">
        <f t="shared" si="3"/>
        <v>0</v>
      </c>
      <c r="DN11" s="37">
        <f t="shared" si="3"/>
        <v>0</v>
      </c>
      <c r="DO11" s="37">
        <f t="shared" si="3"/>
        <v>0</v>
      </c>
      <c r="DP11" s="37">
        <f t="shared" si="3"/>
        <v>0</v>
      </c>
      <c r="DQ11" s="37">
        <f t="shared" si="3"/>
        <v>0</v>
      </c>
      <c r="DR11" s="37">
        <f t="shared" si="3"/>
        <v>0</v>
      </c>
      <c r="DS11" s="37">
        <f t="shared" si="3"/>
        <v>0</v>
      </c>
      <c r="DT11" s="37">
        <f t="shared" si="3"/>
        <v>0</v>
      </c>
      <c r="DU11" s="37">
        <f t="shared" si="3"/>
        <v>0</v>
      </c>
      <c r="DV11" s="74">
        <f t="shared" si="39"/>
        <v>153750</v>
      </c>
      <c r="DW11" s="1" t="b">
        <f t="shared" si="40"/>
        <v>1</v>
      </c>
    </row>
    <row r="12" spans="1:127" ht="19.5" customHeight="1">
      <c r="A12" s="150"/>
      <c r="B12" s="2">
        <v>9</v>
      </c>
      <c r="C12" s="3" t="s">
        <v>16</v>
      </c>
      <c r="D12" s="61">
        <v>0</v>
      </c>
      <c r="E12" s="64">
        <v>0</v>
      </c>
      <c r="F12" s="64">
        <f t="shared" si="4"/>
        <v>0</v>
      </c>
      <c r="G12" s="64">
        <f t="shared" si="5"/>
        <v>0</v>
      </c>
      <c r="H12" s="64">
        <f t="shared" si="0"/>
        <v>0</v>
      </c>
      <c r="I12" s="64">
        <v>0</v>
      </c>
      <c r="J12" s="8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74">
        <f t="shared" si="6"/>
        <v>0</v>
      </c>
      <c r="AL12" s="5" t="b">
        <f t="shared" si="7"/>
        <v>1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74">
        <f t="shared" si="8"/>
        <v>0</v>
      </c>
      <c r="BP12" s="5" t="b">
        <f t="shared" si="9"/>
        <v>1</v>
      </c>
      <c r="BS12" s="37">
        <f t="shared" si="10"/>
        <v>0</v>
      </c>
      <c r="BT12" s="37">
        <f t="shared" si="11"/>
        <v>0</v>
      </c>
      <c r="BU12" s="37">
        <f t="shared" si="12"/>
        <v>0</v>
      </c>
      <c r="BV12" s="37">
        <f t="shared" si="13"/>
        <v>0</v>
      </c>
      <c r="BW12" s="37">
        <f t="shared" si="14"/>
        <v>0</v>
      </c>
      <c r="BX12" s="37">
        <f t="shared" si="15"/>
        <v>0</v>
      </c>
      <c r="BY12" s="37">
        <f t="shared" si="16"/>
        <v>0</v>
      </c>
      <c r="BZ12" s="37">
        <f t="shared" si="17"/>
        <v>0</v>
      </c>
      <c r="CA12" s="37">
        <f t="shared" si="18"/>
        <v>0</v>
      </c>
      <c r="CB12" s="37">
        <f t="shared" si="19"/>
        <v>0</v>
      </c>
      <c r="CC12" s="37">
        <f t="shared" si="20"/>
        <v>0</v>
      </c>
      <c r="CD12" s="37">
        <f t="shared" si="21"/>
        <v>0</v>
      </c>
      <c r="CE12" s="37">
        <f t="shared" si="22"/>
        <v>0</v>
      </c>
      <c r="CF12" s="37">
        <f t="shared" si="23"/>
        <v>0</v>
      </c>
      <c r="CG12" s="37">
        <f t="shared" si="24"/>
        <v>0</v>
      </c>
      <c r="CH12" s="37">
        <f t="shared" si="25"/>
        <v>0</v>
      </c>
      <c r="CI12" s="37">
        <f t="shared" si="26"/>
        <v>0</v>
      </c>
      <c r="CJ12" s="37">
        <f t="shared" si="27"/>
        <v>0</v>
      </c>
      <c r="CK12" s="37">
        <f t="shared" si="28"/>
        <v>0</v>
      </c>
      <c r="CL12" s="37">
        <f t="shared" si="29"/>
        <v>0</v>
      </c>
      <c r="CM12" s="37">
        <f t="shared" si="30"/>
        <v>0</v>
      </c>
      <c r="CN12" s="37">
        <f t="shared" si="31"/>
        <v>0</v>
      </c>
      <c r="CO12" s="37">
        <f t="shared" si="32"/>
        <v>0</v>
      </c>
      <c r="CP12" s="37">
        <f t="shared" si="33"/>
        <v>0</v>
      </c>
      <c r="CQ12" s="37">
        <f t="shared" si="34"/>
        <v>0</v>
      </c>
      <c r="CR12" s="37">
        <f t="shared" si="35"/>
        <v>0</v>
      </c>
      <c r="CS12" s="74">
        <f t="shared" si="36"/>
        <v>0</v>
      </c>
      <c r="CT12" s="1" t="b">
        <f t="shared" si="37"/>
        <v>1</v>
      </c>
      <c r="CV12" s="37">
        <f t="shared" si="38"/>
        <v>0</v>
      </c>
      <c r="CW12" s="37">
        <f t="shared" si="3"/>
        <v>0</v>
      </c>
      <c r="CX12" s="37">
        <f t="shared" si="3"/>
        <v>0</v>
      </c>
      <c r="CY12" s="37">
        <f t="shared" si="3"/>
        <v>0</v>
      </c>
      <c r="CZ12" s="37">
        <f t="shared" si="3"/>
        <v>0</v>
      </c>
      <c r="DA12" s="37">
        <f t="shared" si="3"/>
        <v>0</v>
      </c>
      <c r="DB12" s="37">
        <f t="shared" si="3"/>
        <v>0</v>
      </c>
      <c r="DC12" s="37">
        <f t="shared" si="3"/>
        <v>0</v>
      </c>
      <c r="DD12" s="37">
        <f t="shared" si="3"/>
        <v>0</v>
      </c>
      <c r="DE12" s="37">
        <f t="shared" si="3"/>
        <v>0</v>
      </c>
      <c r="DF12" s="37">
        <f t="shared" si="3"/>
        <v>0</v>
      </c>
      <c r="DG12" s="37">
        <f t="shared" si="3"/>
        <v>0</v>
      </c>
      <c r="DH12" s="37">
        <f t="shared" si="3"/>
        <v>0</v>
      </c>
      <c r="DI12" s="37">
        <f t="shared" si="3"/>
        <v>0</v>
      </c>
      <c r="DJ12" s="37">
        <f t="shared" si="3"/>
        <v>0</v>
      </c>
      <c r="DK12" s="37">
        <f t="shared" si="3"/>
        <v>0</v>
      </c>
      <c r="DL12" s="37">
        <f t="shared" si="3"/>
        <v>0</v>
      </c>
      <c r="DM12" s="37">
        <f t="shared" si="3"/>
        <v>0</v>
      </c>
      <c r="DN12" s="37">
        <f t="shared" si="3"/>
        <v>0</v>
      </c>
      <c r="DO12" s="37">
        <f t="shared" si="3"/>
        <v>0</v>
      </c>
      <c r="DP12" s="37">
        <f t="shared" si="3"/>
        <v>0</v>
      </c>
      <c r="DQ12" s="37">
        <f t="shared" si="3"/>
        <v>0</v>
      </c>
      <c r="DR12" s="37">
        <f t="shared" si="3"/>
        <v>0</v>
      </c>
      <c r="DS12" s="37">
        <f t="shared" si="3"/>
        <v>0</v>
      </c>
      <c r="DT12" s="37">
        <f t="shared" si="3"/>
        <v>0</v>
      </c>
      <c r="DU12" s="37">
        <f t="shared" si="3"/>
        <v>0</v>
      </c>
      <c r="DV12" s="74">
        <f t="shared" si="39"/>
        <v>0</v>
      </c>
      <c r="DW12" s="1" t="b">
        <f t="shared" si="40"/>
        <v>1</v>
      </c>
    </row>
    <row r="13" spans="1:127" ht="19.5" customHeight="1">
      <c r="A13" s="151" t="s">
        <v>17</v>
      </c>
      <c r="B13" s="151"/>
      <c r="C13" s="151"/>
      <c r="D13" s="14">
        <f t="shared" ref="D13:I13" si="41">SUM(D4:D12)</f>
        <v>3819868</v>
      </c>
      <c r="E13" s="14">
        <f t="shared" si="41"/>
        <v>0</v>
      </c>
      <c r="F13" s="14">
        <f t="shared" si="41"/>
        <v>878569.64</v>
      </c>
      <c r="G13" s="14">
        <f t="shared" si="41"/>
        <v>0</v>
      </c>
      <c r="H13" s="14">
        <f t="shared" si="41"/>
        <v>4698437.6400000006</v>
      </c>
      <c r="I13" s="14">
        <f t="shared" si="41"/>
        <v>3819868</v>
      </c>
      <c r="J13" s="89"/>
      <c r="K13" s="14">
        <f t="shared" ref="K13:AK13" si="42">SUM(K4:K12)</f>
        <v>0</v>
      </c>
      <c r="L13" s="14">
        <f t="shared" si="42"/>
        <v>0</v>
      </c>
      <c r="M13" s="14">
        <f t="shared" si="42"/>
        <v>0</v>
      </c>
      <c r="N13" s="14">
        <f t="shared" si="42"/>
        <v>0</v>
      </c>
      <c r="O13" s="14">
        <f t="shared" si="42"/>
        <v>0</v>
      </c>
      <c r="P13" s="14">
        <f t="shared" si="42"/>
        <v>1098130</v>
      </c>
      <c r="Q13" s="14">
        <f t="shared" si="42"/>
        <v>0</v>
      </c>
      <c r="R13" s="14">
        <f t="shared" si="42"/>
        <v>125000</v>
      </c>
      <c r="S13" s="14">
        <f t="shared" si="42"/>
        <v>0</v>
      </c>
      <c r="T13" s="14">
        <f t="shared" si="42"/>
        <v>925000</v>
      </c>
      <c r="U13" s="14">
        <f t="shared" si="42"/>
        <v>0</v>
      </c>
      <c r="V13" s="14">
        <f t="shared" si="42"/>
        <v>0</v>
      </c>
      <c r="W13" s="14">
        <f t="shared" si="42"/>
        <v>1671738</v>
      </c>
      <c r="X13" s="14">
        <f t="shared" si="42"/>
        <v>0</v>
      </c>
      <c r="Y13" s="14">
        <f t="shared" si="42"/>
        <v>0</v>
      </c>
      <c r="Z13" s="14">
        <f t="shared" si="42"/>
        <v>0</v>
      </c>
      <c r="AA13" s="14">
        <f t="shared" si="42"/>
        <v>0</v>
      </c>
      <c r="AB13" s="14">
        <f t="shared" si="42"/>
        <v>0</v>
      </c>
      <c r="AC13" s="14">
        <f t="shared" si="42"/>
        <v>0</v>
      </c>
      <c r="AD13" s="14">
        <f t="shared" si="42"/>
        <v>0</v>
      </c>
      <c r="AE13" s="14">
        <f t="shared" si="42"/>
        <v>0</v>
      </c>
      <c r="AF13" s="14">
        <f t="shared" si="42"/>
        <v>0</v>
      </c>
      <c r="AG13" s="14">
        <f t="shared" si="42"/>
        <v>0</v>
      </c>
      <c r="AH13" s="14">
        <f t="shared" si="42"/>
        <v>0</v>
      </c>
      <c r="AI13" s="14">
        <f t="shared" si="42"/>
        <v>0</v>
      </c>
      <c r="AJ13" s="14">
        <f t="shared" si="42"/>
        <v>0</v>
      </c>
      <c r="AK13" s="84">
        <f t="shared" si="42"/>
        <v>3819868</v>
      </c>
      <c r="AL13" s="5" t="b">
        <f t="shared" si="7"/>
        <v>1</v>
      </c>
      <c r="AO13" s="14">
        <f t="shared" ref="AO13:BO13" si="43">SUM(AO4:AO12)</f>
        <v>0</v>
      </c>
      <c r="AP13" s="14">
        <f t="shared" si="43"/>
        <v>0</v>
      </c>
      <c r="AQ13" s="14">
        <f t="shared" si="43"/>
        <v>0</v>
      </c>
      <c r="AR13" s="14">
        <f t="shared" si="43"/>
        <v>0</v>
      </c>
      <c r="AS13" s="14">
        <f t="shared" si="43"/>
        <v>0</v>
      </c>
      <c r="AT13" s="14">
        <f t="shared" si="43"/>
        <v>0</v>
      </c>
      <c r="AU13" s="14">
        <f t="shared" si="43"/>
        <v>0</v>
      </c>
      <c r="AV13" s="14">
        <f t="shared" si="43"/>
        <v>0</v>
      </c>
      <c r="AW13" s="14">
        <f t="shared" si="43"/>
        <v>0</v>
      </c>
      <c r="AX13" s="14">
        <f t="shared" si="43"/>
        <v>0</v>
      </c>
      <c r="AY13" s="14">
        <f t="shared" si="43"/>
        <v>0</v>
      </c>
      <c r="AZ13" s="14">
        <f t="shared" si="43"/>
        <v>0</v>
      </c>
      <c r="BA13" s="14">
        <f t="shared" si="43"/>
        <v>0</v>
      </c>
      <c r="BB13" s="14">
        <f t="shared" si="43"/>
        <v>0</v>
      </c>
      <c r="BC13" s="14">
        <f t="shared" si="43"/>
        <v>0</v>
      </c>
      <c r="BD13" s="14">
        <f t="shared" si="43"/>
        <v>0</v>
      </c>
      <c r="BE13" s="14">
        <f t="shared" si="43"/>
        <v>0</v>
      </c>
      <c r="BF13" s="14">
        <f t="shared" si="43"/>
        <v>0</v>
      </c>
      <c r="BG13" s="14">
        <f t="shared" si="43"/>
        <v>0</v>
      </c>
      <c r="BH13" s="14">
        <f t="shared" si="43"/>
        <v>0</v>
      </c>
      <c r="BI13" s="14">
        <f t="shared" si="43"/>
        <v>0</v>
      </c>
      <c r="BJ13" s="14">
        <f t="shared" si="43"/>
        <v>0</v>
      </c>
      <c r="BK13" s="14">
        <f t="shared" si="43"/>
        <v>0</v>
      </c>
      <c r="BL13" s="14">
        <f t="shared" si="43"/>
        <v>0</v>
      </c>
      <c r="BM13" s="14">
        <f t="shared" si="43"/>
        <v>0</v>
      </c>
      <c r="BN13" s="14">
        <f t="shared" si="43"/>
        <v>0</v>
      </c>
      <c r="BO13" s="84">
        <f t="shared" si="43"/>
        <v>0</v>
      </c>
      <c r="BP13" s="5" t="b">
        <f t="shared" si="9"/>
        <v>1</v>
      </c>
      <c r="BS13" s="14">
        <f t="shared" ref="BS13:CS13" si="44">SUM(BS4:BS12)</f>
        <v>0</v>
      </c>
      <c r="BT13" s="14">
        <f t="shared" si="44"/>
        <v>0</v>
      </c>
      <c r="BU13" s="14">
        <f t="shared" si="44"/>
        <v>0</v>
      </c>
      <c r="BV13" s="14">
        <f t="shared" si="44"/>
        <v>0</v>
      </c>
      <c r="BW13" s="14">
        <f t="shared" si="44"/>
        <v>0</v>
      </c>
      <c r="BX13" s="14">
        <f t="shared" si="44"/>
        <v>252569.9</v>
      </c>
      <c r="BY13" s="14">
        <f t="shared" si="44"/>
        <v>0</v>
      </c>
      <c r="BZ13" s="14">
        <f t="shared" si="44"/>
        <v>28750</v>
      </c>
      <c r="CA13" s="14">
        <f t="shared" si="44"/>
        <v>0</v>
      </c>
      <c r="CB13" s="14">
        <f t="shared" si="44"/>
        <v>212750.00000000003</v>
      </c>
      <c r="CC13" s="14">
        <f t="shared" si="44"/>
        <v>0</v>
      </c>
      <c r="CD13" s="14">
        <f t="shared" si="44"/>
        <v>0</v>
      </c>
      <c r="CE13" s="14">
        <f t="shared" si="44"/>
        <v>384499.74</v>
      </c>
      <c r="CF13" s="14">
        <f t="shared" si="44"/>
        <v>0</v>
      </c>
      <c r="CG13" s="14">
        <f t="shared" si="44"/>
        <v>0</v>
      </c>
      <c r="CH13" s="14">
        <f t="shared" si="44"/>
        <v>0</v>
      </c>
      <c r="CI13" s="14">
        <f t="shared" si="44"/>
        <v>0</v>
      </c>
      <c r="CJ13" s="14">
        <f t="shared" si="44"/>
        <v>0</v>
      </c>
      <c r="CK13" s="14">
        <f t="shared" si="44"/>
        <v>0</v>
      </c>
      <c r="CL13" s="14">
        <f t="shared" si="44"/>
        <v>0</v>
      </c>
      <c r="CM13" s="14">
        <f t="shared" si="44"/>
        <v>0</v>
      </c>
      <c r="CN13" s="14">
        <f t="shared" si="44"/>
        <v>0</v>
      </c>
      <c r="CO13" s="14">
        <f t="shared" si="44"/>
        <v>0</v>
      </c>
      <c r="CP13" s="14">
        <f t="shared" si="44"/>
        <v>0</v>
      </c>
      <c r="CQ13" s="14">
        <f t="shared" si="44"/>
        <v>0</v>
      </c>
      <c r="CR13" s="14">
        <f t="shared" si="44"/>
        <v>0</v>
      </c>
      <c r="CS13" s="84">
        <f t="shared" si="44"/>
        <v>878569.64</v>
      </c>
      <c r="CT13" s="1" t="b">
        <f t="shared" si="37"/>
        <v>1</v>
      </c>
      <c r="CV13" s="14">
        <f t="shared" ref="CV13:DV13" si="45">SUM(CV4:CV12)</f>
        <v>0</v>
      </c>
      <c r="CW13" s="14">
        <f t="shared" si="45"/>
        <v>0</v>
      </c>
      <c r="CX13" s="14">
        <f t="shared" si="45"/>
        <v>0</v>
      </c>
      <c r="CY13" s="14">
        <f t="shared" si="45"/>
        <v>0</v>
      </c>
      <c r="CZ13" s="14">
        <f t="shared" si="45"/>
        <v>0</v>
      </c>
      <c r="DA13" s="14">
        <f t="shared" si="45"/>
        <v>1350699.9</v>
      </c>
      <c r="DB13" s="14">
        <f t="shared" si="45"/>
        <v>0</v>
      </c>
      <c r="DC13" s="14">
        <f t="shared" si="45"/>
        <v>153750</v>
      </c>
      <c r="DD13" s="14">
        <f t="shared" si="45"/>
        <v>0</v>
      </c>
      <c r="DE13" s="14">
        <f t="shared" si="45"/>
        <v>1137750</v>
      </c>
      <c r="DF13" s="14">
        <f t="shared" si="45"/>
        <v>0</v>
      </c>
      <c r="DG13" s="14">
        <f t="shared" si="45"/>
        <v>0</v>
      </c>
      <c r="DH13" s="14">
        <f t="shared" si="45"/>
        <v>2056237.74</v>
      </c>
      <c r="DI13" s="14">
        <f t="shared" si="45"/>
        <v>0</v>
      </c>
      <c r="DJ13" s="14">
        <f t="shared" si="45"/>
        <v>0</v>
      </c>
      <c r="DK13" s="14">
        <f t="shared" si="45"/>
        <v>0</v>
      </c>
      <c r="DL13" s="14">
        <f t="shared" si="45"/>
        <v>0</v>
      </c>
      <c r="DM13" s="14">
        <f t="shared" si="45"/>
        <v>0</v>
      </c>
      <c r="DN13" s="14">
        <f t="shared" si="45"/>
        <v>0</v>
      </c>
      <c r="DO13" s="14">
        <f t="shared" si="45"/>
        <v>0</v>
      </c>
      <c r="DP13" s="14">
        <f t="shared" si="45"/>
        <v>0</v>
      </c>
      <c r="DQ13" s="14">
        <f t="shared" si="45"/>
        <v>0</v>
      </c>
      <c r="DR13" s="14">
        <f t="shared" si="45"/>
        <v>0</v>
      </c>
      <c r="DS13" s="14">
        <f t="shared" si="45"/>
        <v>0</v>
      </c>
      <c r="DT13" s="14">
        <f t="shared" si="45"/>
        <v>0</v>
      </c>
      <c r="DU13" s="14">
        <f t="shared" si="45"/>
        <v>0</v>
      </c>
      <c r="DV13" s="84">
        <f t="shared" si="45"/>
        <v>4698437.6400000006</v>
      </c>
      <c r="DW13" s="1" t="b">
        <f t="shared" si="40"/>
        <v>1</v>
      </c>
    </row>
    <row r="14" spans="1:127" ht="21" customHeight="1">
      <c r="A14" s="6"/>
      <c r="B14" s="7"/>
      <c r="C14" s="8"/>
      <c r="D14" s="9"/>
      <c r="E14" s="9"/>
      <c r="F14" s="9"/>
      <c r="G14" s="9"/>
      <c r="H14" s="9"/>
      <c r="I14" s="9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</row>
    <row r="15" spans="1:127" ht="17.25" customHeight="1">
      <c r="A15" s="152" t="s">
        <v>18</v>
      </c>
      <c r="B15" s="2">
        <v>1</v>
      </c>
      <c r="C15" s="3" t="s">
        <v>8</v>
      </c>
      <c r="D15" s="63">
        <v>41489876.5</v>
      </c>
      <c r="E15" s="63">
        <v>6498182.8499999996</v>
      </c>
      <c r="F15" s="64">
        <f>ROUND(D15*$D$74,2)</f>
        <v>9542671.5999999996</v>
      </c>
      <c r="G15" s="64">
        <f>ROUND(E15*$D$74,2)</f>
        <v>1494582.06</v>
      </c>
      <c r="H15" s="63">
        <f>SUM(D15:G15)</f>
        <v>59025313.010000005</v>
      </c>
      <c r="I15" s="63">
        <f t="shared" ref="I15:I22" si="46">D15</f>
        <v>41489876.5</v>
      </c>
      <c r="J15" s="9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80"/>
      <c r="AA15" s="81">
        <f>I15/9*25%</f>
        <v>1152496.5694444445</v>
      </c>
      <c r="AB15" s="81">
        <f>I15/9</f>
        <v>4609986.277777778</v>
      </c>
      <c r="AC15" s="81">
        <f>AB15+I15/9*25%</f>
        <v>5762482.847222222</v>
      </c>
      <c r="AD15" s="81">
        <f>AC15</f>
        <v>5762482.847222222</v>
      </c>
      <c r="AE15" s="81">
        <f>AD15</f>
        <v>5762482.847222222</v>
      </c>
      <c r="AF15" s="81">
        <f>AB15</f>
        <v>4609986.277777778</v>
      </c>
      <c r="AG15" s="81">
        <f>AF15</f>
        <v>4609986.277777778</v>
      </c>
      <c r="AH15" s="81">
        <f>AG15</f>
        <v>4609986.277777778</v>
      </c>
      <c r="AI15" s="81">
        <f>AH15</f>
        <v>4609986.277777778</v>
      </c>
      <c r="AJ15" s="62"/>
      <c r="AK15" s="74">
        <f>SUM(K15:AJ15)</f>
        <v>41489876.499999993</v>
      </c>
      <c r="AL15" s="5" t="b">
        <f t="shared" ref="AL15:AL26" si="47">AK15=I15</f>
        <v>1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27"/>
      <c r="BE15" s="128">
        <f>E15/9</f>
        <v>722020.31666666665</v>
      </c>
      <c r="BF15" s="128">
        <f>BE15</f>
        <v>722020.31666666665</v>
      </c>
      <c r="BG15" s="128">
        <f t="shared" ref="BG15:BM15" si="48">BF15</f>
        <v>722020.31666666665</v>
      </c>
      <c r="BH15" s="128">
        <f t="shared" si="48"/>
        <v>722020.31666666665</v>
      </c>
      <c r="BI15" s="128">
        <f t="shared" si="48"/>
        <v>722020.31666666665</v>
      </c>
      <c r="BJ15" s="128">
        <f t="shared" si="48"/>
        <v>722020.31666666665</v>
      </c>
      <c r="BK15" s="128">
        <f t="shared" si="48"/>
        <v>722020.31666666665</v>
      </c>
      <c r="BL15" s="128">
        <f t="shared" si="48"/>
        <v>722020.31666666665</v>
      </c>
      <c r="BM15" s="128">
        <f t="shared" si="48"/>
        <v>722020.31666666665</v>
      </c>
      <c r="BN15" s="62"/>
      <c r="BO15" s="74">
        <f>SUM(AO15:BN15)</f>
        <v>6498182.8499999987</v>
      </c>
      <c r="BP15" s="5" t="b">
        <f>E15=BO15</f>
        <v>1</v>
      </c>
      <c r="BS15" s="37">
        <f>ROUND(K15*$D$74+AO15*$D$74,2)</f>
        <v>0</v>
      </c>
      <c r="BT15" s="37">
        <f t="shared" ref="BT15:CR23" si="49">ROUND(L15*$D$74+AP15*$D$74,2)</f>
        <v>0</v>
      </c>
      <c r="BU15" s="37">
        <f t="shared" si="49"/>
        <v>0</v>
      </c>
      <c r="BV15" s="37">
        <f t="shared" si="49"/>
        <v>0</v>
      </c>
      <c r="BW15" s="37">
        <f t="shared" si="49"/>
        <v>0</v>
      </c>
      <c r="BX15" s="37">
        <f t="shared" si="49"/>
        <v>0</v>
      </c>
      <c r="BY15" s="37">
        <f t="shared" si="49"/>
        <v>0</v>
      </c>
      <c r="BZ15" s="37">
        <f t="shared" si="49"/>
        <v>0</v>
      </c>
      <c r="CA15" s="37">
        <f t="shared" si="49"/>
        <v>0</v>
      </c>
      <c r="CB15" s="37">
        <f t="shared" si="49"/>
        <v>0</v>
      </c>
      <c r="CC15" s="37">
        <f t="shared" si="49"/>
        <v>0</v>
      </c>
      <c r="CD15" s="37">
        <f t="shared" si="49"/>
        <v>0</v>
      </c>
      <c r="CE15" s="37">
        <f t="shared" si="49"/>
        <v>0</v>
      </c>
      <c r="CF15" s="37">
        <f t="shared" si="49"/>
        <v>0</v>
      </c>
      <c r="CG15" s="37">
        <f t="shared" si="49"/>
        <v>0</v>
      </c>
      <c r="CH15" s="37">
        <f t="shared" si="49"/>
        <v>0</v>
      </c>
      <c r="CI15" s="37">
        <f t="shared" si="49"/>
        <v>431138.88</v>
      </c>
      <c r="CJ15" s="37">
        <f t="shared" si="49"/>
        <v>1226361.52</v>
      </c>
      <c r="CK15" s="37">
        <f t="shared" si="49"/>
        <v>1491435.73</v>
      </c>
      <c r="CL15" s="37">
        <f t="shared" si="49"/>
        <v>1491435.73</v>
      </c>
      <c r="CM15" s="37">
        <f t="shared" si="49"/>
        <v>1491435.73</v>
      </c>
      <c r="CN15" s="37">
        <f t="shared" si="49"/>
        <v>1226361.52</v>
      </c>
      <c r="CO15" s="37">
        <f t="shared" si="49"/>
        <v>1226361.52</v>
      </c>
      <c r="CP15" s="37">
        <f t="shared" si="49"/>
        <v>1226361.52</v>
      </c>
      <c r="CQ15" s="37">
        <f>ROUND(AI15*$D$74+BM15*$D$74,2)-0.01</f>
        <v>1226361.51</v>
      </c>
      <c r="CR15" s="37">
        <f t="shared" si="49"/>
        <v>0</v>
      </c>
      <c r="CS15" s="74">
        <f>SUM(BS15:CR15)</f>
        <v>11037253.659999998</v>
      </c>
      <c r="CT15" s="5" t="b">
        <f>CS15=F15+G15</f>
        <v>1</v>
      </c>
      <c r="CV15" s="37">
        <f>K15+AO15+BS15</f>
        <v>0</v>
      </c>
      <c r="CW15" s="37">
        <f t="shared" ref="CW15:DU23" si="50">L15+AP15+BT15</f>
        <v>0</v>
      </c>
      <c r="CX15" s="37">
        <f t="shared" si="50"/>
        <v>0</v>
      </c>
      <c r="CY15" s="37">
        <f t="shared" si="50"/>
        <v>0</v>
      </c>
      <c r="CZ15" s="37">
        <f t="shared" si="50"/>
        <v>0</v>
      </c>
      <c r="DA15" s="37">
        <f t="shared" si="50"/>
        <v>0</v>
      </c>
      <c r="DB15" s="37">
        <f t="shared" si="50"/>
        <v>0</v>
      </c>
      <c r="DC15" s="37">
        <f t="shared" si="50"/>
        <v>0</v>
      </c>
      <c r="DD15" s="37">
        <f t="shared" si="50"/>
        <v>0</v>
      </c>
      <c r="DE15" s="37">
        <f t="shared" si="50"/>
        <v>0</v>
      </c>
      <c r="DF15" s="37">
        <f t="shared" si="50"/>
        <v>0</v>
      </c>
      <c r="DG15" s="37">
        <f t="shared" si="50"/>
        <v>0</v>
      </c>
      <c r="DH15" s="37">
        <f t="shared" si="50"/>
        <v>0</v>
      </c>
      <c r="DI15" s="37">
        <f t="shared" si="50"/>
        <v>0</v>
      </c>
      <c r="DJ15" s="37">
        <f t="shared" si="50"/>
        <v>0</v>
      </c>
      <c r="DK15" s="37">
        <f t="shared" si="50"/>
        <v>0</v>
      </c>
      <c r="DL15" s="37">
        <f t="shared" si="50"/>
        <v>2305655.7661111113</v>
      </c>
      <c r="DM15" s="37">
        <f t="shared" si="50"/>
        <v>6558368.114444444</v>
      </c>
      <c r="DN15" s="37">
        <f t="shared" si="50"/>
        <v>7975938.8938888889</v>
      </c>
      <c r="DO15" s="37">
        <f t="shared" si="50"/>
        <v>7975938.8938888889</v>
      </c>
      <c r="DP15" s="37">
        <f t="shared" si="50"/>
        <v>7975938.8938888889</v>
      </c>
      <c r="DQ15" s="37">
        <f t="shared" si="50"/>
        <v>6558368.114444444</v>
      </c>
      <c r="DR15" s="37">
        <f t="shared" si="50"/>
        <v>6558368.114444444</v>
      </c>
      <c r="DS15" s="37">
        <f t="shared" si="50"/>
        <v>6558368.114444444</v>
      </c>
      <c r="DT15" s="37">
        <f t="shared" si="50"/>
        <v>6558368.1044444442</v>
      </c>
      <c r="DU15" s="37">
        <f t="shared" si="50"/>
        <v>0</v>
      </c>
      <c r="DV15" s="74">
        <f>SUM(CV15:DU15)</f>
        <v>59025313.009999998</v>
      </c>
      <c r="DW15" s="1" t="b">
        <f t="shared" si="40"/>
        <v>1</v>
      </c>
    </row>
    <row r="16" spans="1:127" ht="45.6">
      <c r="A16" s="152"/>
      <c r="B16" s="2">
        <v>2</v>
      </c>
      <c r="C16" s="3" t="s">
        <v>9</v>
      </c>
      <c r="D16" s="63">
        <f>20545215</f>
        <v>20545215</v>
      </c>
      <c r="E16" s="63">
        <v>12195121.949999999</v>
      </c>
      <c r="F16" s="64">
        <f t="shared" ref="F16:F23" si="51">ROUND(D16*$D$74,2)</f>
        <v>4725399.45</v>
      </c>
      <c r="G16" s="64">
        <f t="shared" ref="G16:G23" si="52">ROUND(E16*$D$74,2)</f>
        <v>2804878.05</v>
      </c>
      <c r="H16" s="63">
        <f t="shared" ref="H16:H25" si="53">SUM(D16:G16)</f>
        <v>40270614.449999996</v>
      </c>
      <c r="I16" s="63">
        <f t="shared" si="46"/>
        <v>20545215</v>
      </c>
      <c r="J16" s="93"/>
      <c r="K16" s="70"/>
      <c r="L16" s="17"/>
      <c r="M16" s="17"/>
      <c r="N16" s="17"/>
      <c r="O16" s="17"/>
      <c r="P16" s="17"/>
      <c r="Q16" s="81"/>
      <c r="R16" s="81">
        <f>I16/5*30%</f>
        <v>1232712.8999999999</v>
      </c>
      <c r="S16" s="81">
        <f>I16/5</f>
        <v>4109043</v>
      </c>
      <c r="T16" s="81">
        <f>S16+I16/5*70%</f>
        <v>6985373.0999999996</v>
      </c>
      <c r="U16" s="81">
        <f>S16</f>
        <v>4109043</v>
      </c>
      <c r="V16" s="81">
        <f>U16</f>
        <v>4109043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74">
        <f t="shared" ref="AK16:AK23" si="54">SUM(K16:AJ16)</f>
        <v>20545215</v>
      </c>
      <c r="AL16" s="5" t="b">
        <f t="shared" si="47"/>
        <v>1</v>
      </c>
      <c r="AO16" s="70"/>
      <c r="AP16" s="17"/>
      <c r="AQ16" s="17"/>
      <c r="AR16" s="17"/>
      <c r="AS16" s="17"/>
      <c r="AT16" s="17"/>
      <c r="AU16" s="128"/>
      <c r="AV16" s="128">
        <f>E16/5</f>
        <v>2439024.3899999997</v>
      </c>
      <c r="AW16" s="128">
        <f>AV16</f>
        <v>2439024.3899999997</v>
      </c>
      <c r="AX16" s="128">
        <f t="shared" ref="AX16:AZ16" si="55">AW16</f>
        <v>2439024.3899999997</v>
      </c>
      <c r="AY16" s="128">
        <f t="shared" si="55"/>
        <v>2439024.3899999997</v>
      </c>
      <c r="AZ16" s="128">
        <f t="shared" si="55"/>
        <v>2439024.3899999997</v>
      </c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74">
        <f t="shared" ref="BO16:BO23" si="56">SUM(AO16:BN16)</f>
        <v>12195121.949999999</v>
      </c>
      <c r="BP16" s="5" t="b">
        <f t="shared" ref="BP16:BP26" si="57">E16=BO16</f>
        <v>1</v>
      </c>
      <c r="BS16" s="37">
        <f t="shared" ref="BS16:BS23" si="58">ROUND(K16*$D$74+AO16*$D$74,2)</f>
        <v>0</v>
      </c>
      <c r="BT16" s="37">
        <f t="shared" si="49"/>
        <v>0</v>
      </c>
      <c r="BU16" s="37">
        <f t="shared" si="49"/>
        <v>0</v>
      </c>
      <c r="BV16" s="37">
        <f t="shared" si="49"/>
        <v>0</v>
      </c>
      <c r="BW16" s="37">
        <f t="shared" si="49"/>
        <v>0</v>
      </c>
      <c r="BX16" s="37">
        <f t="shared" si="49"/>
        <v>0</v>
      </c>
      <c r="BY16" s="37">
        <f t="shared" si="49"/>
        <v>0</v>
      </c>
      <c r="BZ16" s="37">
        <f t="shared" si="49"/>
        <v>844499.58</v>
      </c>
      <c r="CA16" s="37">
        <f t="shared" si="49"/>
        <v>1506055.5</v>
      </c>
      <c r="CB16" s="37">
        <f t="shared" si="49"/>
        <v>2167611.42</v>
      </c>
      <c r="CC16" s="37">
        <f t="shared" si="49"/>
        <v>1506055.5</v>
      </c>
      <c r="CD16" s="37">
        <f t="shared" si="49"/>
        <v>1506055.5</v>
      </c>
      <c r="CE16" s="37">
        <f t="shared" si="49"/>
        <v>0</v>
      </c>
      <c r="CF16" s="37">
        <f t="shared" si="49"/>
        <v>0</v>
      </c>
      <c r="CG16" s="37">
        <f t="shared" si="49"/>
        <v>0</v>
      </c>
      <c r="CH16" s="37">
        <f t="shared" si="49"/>
        <v>0</v>
      </c>
      <c r="CI16" s="37">
        <f t="shared" si="49"/>
        <v>0</v>
      </c>
      <c r="CJ16" s="37">
        <f t="shared" si="49"/>
        <v>0</v>
      </c>
      <c r="CK16" s="37">
        <f t="shared" si="49"/>
        <v>0</v>
      </c>
      <c r="CL16" s="37">
        <f t="shared" si="49"/>
        <v>0</v>
      </c>
      <c r="CM16" s="37">
        <f t="shared" si="49"/>
        <v>0</v>
      </c>
      <c r="CN16" s="37">
        <f t="shared" si="49"/>
        <v>0</v>
      </c>
      <c r="CO16" s="37">
        <f t="shared" si="49"/>
        <v>0</v>
      </c>
      <c r="CP16" s="37">
        <f t="shared" si="49"/>
        <v>0</v>
      </c>
      <c r="CQ16" s="37">
        <f t="shared" si="49"/>
        <v>0</v>
      </c>
      <c r="CR16" s="37">
        <f t="shared" si="49"/>
        <v>0</v>
      </c>
      <c r="CS16" s="74">
        <f t="shared" ref="CS16:CS23" si="59">SUM(BS16:CR16)</f>
        <v>7530277.5</v>
      </c>
      <c r="CT16" s="5" t="b">
        <f t="shared" ref="CT16:CT23" si="60">CS16=F16+G16</f>
        <v>1</v>
      </c>
      <c r="CV16" s="37">
        <f t="shared" ref="CV16:CV23" si="61">K16+AO16+BS16</f>
        <v>0</v>
      </c>
      <c r="CW16" s="37">
        <f t="shared" si="50"/>
        <v>0</v>
      </c>
      <c r="CX16" s="37">
        <f t="shared" si="50"/>
        <v>0</v>
      </c>
      <c r="CY16" s="37">
        <f t="shared" si="50"/>
        <v>0</v>
      </c>
      <c r="CZ16" s="37">
        <f t="shared" si="50"/>
        <v>0</v>
      </c>
      <c r="DA16" s="37">
        <f t="shared" si="50"/>
        <v>0</v>
      </c>
      <c r="DB16" s="37">
        <f t="shared" si="50"/>
        <v>0</v>
      </c>
      <c r="DC16" s="37">
        <f t="shared" si="50"/>
        <v>4516236.8699999992</v>
      </c>
      <c r="DD16" s="37">
        <f t="shared" si="50"/>
        <v>8054122.8899999997</v>
      </c>
      <c r="DE16" s="37">
        <f t="shared" si="50"/>
        <v>11592008.909999998</v>
      </c>
      <c r="DF16" s="37">
        <f t="shared" si="50"/>
        <v>8054122.8899999997</v>
      </c>
      <c r="DG16" s="37">
        <f t="shared" si="50"/>
        <v>8054122.8899999997</v>
      </c>
      <c r="DH16" s="37">
        <f t="shared" si="50"/>
        <v>0</v>
      </c>
      <c r="DI16" s="37">
        <f t="shared" si="50"/>
        <v>0</v>
      </c>
      <c r="DJ16" s="37">
        <f t="shared" si="50"/>
        <v>0</v>
      </c>
      <c r="DK16" s="37">
        <f t="shared" si="50"/>
        <v>0</v>
      </c>
      <c r="DL16" s="37">
        <f t="shared" si="50"/>
        <v>0</v>
      </c>
      <c r="DM16" s="37">
        <f t="shared" si="50"/>
        <v>0</v>
      </c>
      <c r="DN16" s="37">
        <f t="shared" si="50"/>
        <v>0</v>
      </c>
      <c r="DO16" s="37">
        <f t="shared" si="50"/>
        <v>0</v>
      </c>
      <c r="DP16" s="37">
        <f t="shared" si="50"/>
        <v>0</v>
      </c>
      <c r="DQ16" s="37">
        <f t="shared" si="50"/>
        <v>0</v>
      </c>
      <c r="DR16" s="37">
        <f t="shared" si="50"/>
        <v>0</v>
      </c>
      <c r="DS16" s="37">
        <f t="shared" si="50"/>
        <v>0</v>
      </c>
      <c r="DT16" s="37">
        <f t="shared" si="50"/>
        <v>0</v>
      </c>
      <c r="DU16" s="37">
        <f t="shared" si="50"/>
        <v>0</v>
      </c>
      <c r="DV16" s="74">
        <f t="shared" ref="DV16:DV23" si="62">SUM(CV16:DU16)</f>
        <v>40270614.449999996</v>
      </c>
      <c r="DW16" s="1" t="b">
        <f t="shared" si="40"/>
        <v>1</v>
      </c>
    </row>
    <row r="17" spans="1:127" ht="18.75" customHeight="1">
      <c r="A17" s="152"/>
      <c r="B17" s="2">
        <v>3</v>
      </c>
      <c r="C17" s="3" t="s">
        <v>10</v>
      </c>
      <c r="D17" s="63">
        <v>2845528.46</v>
      </c>
      <c r="E17" s="63">
        <v>0</v>
      </c>
      <c r="F17" s="64">
        <f t="shared" si="51"/>
        <v>654471.55000000005</v>
      </c>
      <c r="G17" s="64">
        <f t="shared" si="52"/>
        <v>0</v>
      </c>
      <c r="H17" s="63">
        <f t="shared" si="53"/>
        <v>3500000.01</v>
      </c>
      <c r="I17" s="63">
        <f>D17</f>
        <v>2845528.46</v>
      </c>
      <c r="J17" s="89"/>
      <c r="K17" s="17"/>
      <c r="L17" s="17"/>
      <c r="M17" s="17"/>
      <c r="N17" s="17"/>
      <c r="O17" s="17"/>
      <c r="P17" s="129"/>
      <c r="Q17" s="63"/>
      <c r="R17" s="63"/>
      <c r="S17" s="63"/>
      <c r="T17" s="80"/>
      <c r="U17" s="81">
        <f>I17/3</f>
        <v>948509.48666666669</v>
      </c>
      <c r="V17" s="81">
        <f>U17</f>
        <v>948509.48666666669</v>
      </c>
      <c r="W17" s="81">
        <f>V17</f>
        <v>948509.48666666669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74">
        <f t="shared" si="54"/>
        <v>2845528.46</v>
      </c>
      <c r="AL17" s="5" t="b">
        <f t="shared" si="47"/>
        <v>1</v>
      </c>
      <c r="AO17" s="17"/>
      <c r="AP17" s="17"/>
      <c r="AQ17" s="17"/>
      <c r="AR17" s="17"/>
      <c r="AS17" s="24"/>
      <c r="AT17" s="129"/>
      <c r="AU17" s="63"/>
      <c r="AV17" s="63"/>
      <c r="AW17" s="63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74">
        <f t="shared" si="56"/>
        <v>0</v>
      </c>
      <c r="BP17" s="5" t="b">
        <f t="shared" si="57"/>
        <v>1</v>
      </c>
      <c r="BS17" s="37">
        <f t="shared" si="58"/>
        <v>0</v>
      </c>
      <c r="BT17" s="37">
        <f t="shared" si="49"/>
        <v>0</v>
      </c>
      <c r="BU17" s="37">
        <f t="shared" si="49"/>
        <v>0</v>
      </c>
      <c r="BV17" s="37">
        <f t="shared" si="49"/>
        <v>0</v>
      </c>
      <c r="BW17" s="37">
        <f t="shared" si="49"/>
        <v>0</v>
      </c>
      <c r="BX17" s="37">
        <f t="shared" si="49"/>
        <v>0</v>
      </c>
      <c r="BY17" s="37">
        <f t="shared" si="49"/>
        <v>0</v>
      </c>
      <c r="BZ17" s="37">
        <f t="shared" si="49"/>
        <v>0</v>
      </c>
      <c r="CA17" s="37"/>
      <c r="CB17" s="37">
        <f t="shared" si="49"/>
        <v>0</v>
      </c>
      <c r="CC17" s="37">
        <f t="shared" si="49"/>
        <v>218157.18</v>
      </c>
      <c r="CD17" s="37">
        <f t="shared" si="49"/>
        <v>218157.18</v>
      </c>
      <c r="CE17" s="37">
        <f>ROUND(W17*$D$74+BA17*$D$74,2)+0.01</f>
        <v>218157.19</v>
      </c>
      <c r="CF17" s="37">
        <f t="shared" si="49"/>
        <v>0</v>
      </c>
      <c r="CG17" s="37">
        <f t="shared" si="49"/>
        <v>0</v>
      </c>
      <c r="CH17" s="37">
        <f t="shared" si="49"/>
        <v>0</v>
      </c>
      <c r="CI17" s="37">
        <f t="shared" si="49"/>
        <v>0</v>
      </c>
      <c r="CJ17" s="37">
        <f t="shared" si="49"/>
        <v>0</v>
      </c>
      <c r="CK17" s="37">
        <f t="shared" si="49"/>
        <v>0</v>
      </c>
      <c r="CL17" s="37">
        <f t="shared" si="49"/>
        <v>0</v>
      </c>
      <c r="CM17" s="37">
        <f t="shared" si="49"/>
        <v>0</v>
      </c>
      <c r="CN17" s="37">
        <f t="shared" si="49"/>
        <v>0</v>
      </c>
      <c r="CO17" s="37">
        <f t="shared" si="49"/>
        <v>0</v>
      </c>
      <c r="CP17" s="37">
        <f t="shared" si="49"/>
        <v>0</v>
      </c>
      <c r="CQ17" s="37">
        <f t="shared" si="49"/>
        <v>0</v>
      </c>
      <c r="CR17" s="37">
        <f t="shared" si="49"/>
        <v>0</v>
      </c>
      <c r="CS17" s="74">
        <f t="shared" si="59"/>
        <v>654471.55000000005</v>
      </c>
      <c r="CT17" s="5" t="b">
        <f t="shared" si="60"/>
        <v>1</v>
      </c>
      <c r="CV17" s="37">
        <f t="shared" si="61"/>
        <v>0</v>
      </c>
      <c r="CW17" s="37">
        <f t="shared" si="50"/>
        <v>0</v>
      </c>
      <c r="CX17" s="37">
        <f t="shared" si="50"/>
        <v>0</v>
      </c>
      <c r="CY17" s="37">
        <f t="shared" si="50"/>
        <v>0</v>
      </c>
      <c r="CZ17" s="37">
        <f t="shared" si="50"/>
        <v>0</v>
      </c>
      <c r="DA17" s="37">
        <f t="shared" si="50"/>
        <v>0</v>
      </c>
      <c r="DB17" s="37">
        <f t="shared" si="50"/>
        <v>0</v>
      </c>
      <c r="DC17" s="37">
        <f t="shared" si="50"/>
        <v>0</v>
      </c>
      <c r="DD17" s="37">
        <f t="shared" si="50"/>
        <v>0</v>
      </c>
      <c r="DE17" s="37">
        <f t="shared" si="50"/>
        <v>0</v>
      </c>
      <c r="DF17" s="37">
        <f t="shared" si="50"/>
        <v>1166666.6666666667</v>
      </c>
      <c r="DG17" s="37">
        <f t="shared" si="50"/>
        <v>1166666.6666666667</v>
      </c>
      <c r="DH17" s="37">
        <f t="shared" si="50"/>
        <v>1166666.6766666668</v>
      </c>
      <c r="DI17" s="37">
        <f t="shared" si="50"/>
        <v>0</v>
      </c>
      <c r="DJ17" s="37">
        <f t="shared" si="50"/>
        <v>0</v>
      </c>
      <c r="DK17" s="37">
        <f t="shared" si="50"/>
        <v>0</v>
      </c>
      <c r="DL17" s="37">
        <f t="shared" si="50"/>
        <v>0</v>
      </c>
      <c r="DM17" s="37">
        <f t="shared" si="50"/>
        <v>0</v>
      </c>
      <c r="DN17" s="37">
        <f t="shared" si="50"/>
        <v>0</v>
      </c>
      <c r="DO17" s="37">
        <f t="shared" si="50"/>
        <v>0</v>
      </c>
      <c r="DP17" s="37">
        <f t="shared" si="50"/>
        <v>0</v>
      </c>
      <c r="DQ17" s="37">
        <f t="shared" si="50"/>
        <v>0</v>
      </c>
      <c r="DR17" s="37">
        <f t="shared" si="50"/>
        <v>0</v>
      </c>
      <c r="DS17" s="37">
        <f t="shared" si="50"/>
        <v>0</v>
      </c>
      <c r="DT17" s="37">
        <f t="shared" si="50"/>
        <v>0</v>
      </c>
      <c r="DU17" s="37">
        <f t="shared" si="50"/>
        <v>0</v>
      </c>
      <c r="DV17" s="74">
        <f t="shared" si="62"/>
        <v>3500000.0100000002</v>
      </c>
      <c r="DW17" s="1" t="b">
        <f t="shared" si="40"/>
        <v>1</v>
      </c>
    </row>
    <row r="18" spans="1:127" ht="22.8">
      <c r="A18" s="152"/>
      <c r="B18" s="2">
        <v>4</v>
      </c>
      <c r="C18" s="3" t="s">
        <v>11</v>
      </c>
      <c r="D18" s="63">
        <f>23012237.5+2000000+2800000</f>
        <v>27812237.5</v>
      </c>
      <c r="E18" s="63">
        <v>4959349.59</v>
      </c>
      <c r="F18" s="64">
        <f t="shared" si="51"/>
        <v>6396814.6299999999</v>
      </c>
      <c r="G18" s="64">
        <f t="shared" si="52"/>
        <v>1140650.4099999999</v>
      </c>
      <c r="H18" s="63">
        <f t="shared" si="53"/>
        <v>40309052.129999995</v>
      </c>
      <c r="I18" s="63">
        <f t="shared" si="46"/>
        <v>27812237.5</v>
      </c>
      <c r="J18" s="93"/>
      <c r="K18" s="17"/>
      <c r="L18" s="17"/>
      <c r="M18" s="17"/>
      <c r="N18" s="17"/>
      <c r="O18" s="17"/>
      <c r="P18" s="17"/>
      <c r="Q18" s="24"/>
      <c r="R18" s="62"/>
      <c r="S18" s="62"/>
      <c r="T18" s="62"/>
      <c r="U18" s="62"/>
      <c r="V18" s="81"/>
      <c r="W18" s="81">
        <f>I18/5*30%</f>
        <v>1668734.25</v>
      </c>
      <c r="X18" s="81">
        <f>I18/5</f>
        <v>5562447.5</v>
      </c>
      <c r="Y18" s="81">
        <f>X18+I18/5*70%</f>
        <v>9456160.75</v>
      </c>
      <c r="Z18" s="81">
        <f>X18</f>
        <v>5562447.5</v>
      </c>
      <c r="AA18" s="81">
        <f>Z18</f>
        <v>5562447.5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74">
        <f t="shared" si="54"/>
        <v>27812237.5</v>
      </c>
      <c r="AL18" s="5" t="b">
        <f t="shared" si="47"/>
        <v>1</v>
      </c>
      <c r="AO18" s="17"/>
      <c r="AP18" s="17"/>
      <c r="AQ18" s="17"/>
      <c r="AR18" s="17"/>
      <c r="AS18" s="17"/>
      <c r="AT18" s="17"/>
      <c r="AU18" s="24"/>
      <c r="AV18" s="62"/>
      <c r="AW18" s="62"/>
      <c r="AX18" s="62"/>
      <c r="AY18" s="62"/>
      <c r="AZ18" s="128"/>
      <c r="BA18" s="128">
        <f>E18/5</f>
        <v>991869.91799999995</v>
      </c>
      <c r="BB18" s="128">
        <f>BA18</f>
        <v>991869.91799999995</v>
      </c>
      <c r="BC18" s="128">
        <f t="shared" ref="BC18:BE18" si="63">BB18</f>
        <v>991869.91799999995</v>
      </c>
      <c r="BD18" s="128">
        <f t="shared" si="63"/>
        <v>991869.91799999995</v>
      </c>
      <c r="BE18" s="128">
        <f t="shared" si="63"/>
        <v>991869.91799999995</v>
      </c>
      <c r="BF18" s="17"/>
      <c r="BG18" s="17"/>
      <c r="BH18" s="17"/>
      <c r="BI18" s="17"/>
      <c r="BJ18" s="17"/>
      <c r="BK18" s="17"/>
      <c r="BL18" s="17"/>
      <c r="BM18" s="17"/>
      <c r="BN18" s="17"/>
      <c r="BO18" s="74">
        <f t="shared" si="56"/>
        <v>4959349.59</v>
      </c>
      <c r="BP18" s="5" t="b">
        <f t="shared" si="57"/>
        <v>1</v>
      </c>
      <c r="BS18" s="37">
        <f t="shared" si="58"/>
        <v>0</v>
      </c>
      <c r="BT18" s="37">
        <f t="shared" si="49"/>
        <v>0</v>
      </c>
      <c r="BU18" s="37">
        <f t="shared" si="49"/>
        <v>0</v>
      </c>
      <c r="BV18" s="37">
        <f t="shared" si="49"/>
        <v>0</v>
      </c>
      <c r="BW18" s="37">
        <f t="shared" si="49"/>
        <v>0</v>
      </c>
      <c r="BX18" s="37">
        <f t="shared" si="49"/>
        <v>0</v>
      </c>
      <c r="BY18" s="37">
        <f t="shared" si="49"/>
        <v>0</v>
      </c>
      <c r="BZ18" s="37">
        <f t="shared" si="49"/>
        <v>0</v>
      </c>
      <c r="CA18" s="37">
        <f t="shared" si="49"/>
        <v>0</v>
      </c>
      <c r="CB18" s="37">
        <f t="shared" si="49"/>
        <v>0</v>
      </c>
      <c r="CC18" s="37">
        <f t="shared" si="49"/>
        <v>0</v>
      </c>
      <c r="CD18" s="37">
        <f t="shared" si="49"/>
        <v>0</v>
      </c>
      <c r="CE18" s="37">
        <f t="shared" si="49"/>
        <v>611938.96</v>
      </c>
      <c r="CF18" s="37">
        <f t="shared" si="49"/>
        <v>1507493.01</v>
      </c>
      <c r="CG18" s="37">
        <f t="shared" si="49"/>
        <v>2403047.0499999998</v>
      </c>
      <c r="CH18" s="37">
        <f t="shared" si="49"/>
        <v>1507493.01</v>
      </c>
      <c r="CI18" s="37">
        <f t="shared" si="49"/>
        <v>1507493.01</v>
      </c>
      <c r="CJ18" s="37">
        <f t="shared" si="49"/>
        <v>0</v>
      </c>
      <c r="CK18" s="37">
        <f t="shared" si="49"/>
        <v>0</v>
      </c>
      <c r="CL18" s="37">
        <f t="shared" si="49"/>
        <v>0</v>
      </c>
      <c r="CM18" s="37">
        <f t="shared" si="49"/>
        <v>0</v>
      </c>
      <c r="CN18" s="37">
        <f t="shared" si="49"/>
        <v>0</v>
      </c>
      <c r="CO18" s="37">
        <f t="shared" si="49"/>
        <v>0</v>
      </c>
      <c r="CP18" s="37">
        <f t="shared" si="49"/>
        <v>0</v>
      </c>
      <c r="CQ18" s="37">
        <f t="shared" si="49"/>
        <v>0</v>
      </c>
      <c r="CR18" s="37">
        <f t="shared" si="49"/>
        <v>0</v>
      </c>
      <c r="CS18" s="74">
        <f t="shared" si="59"/>
        <v>7537465.0399999991</v>
      </c>
      <c r="CT18" s="5" t="b">
        <f t="shared" si="60"/>
        <v>1</v>
      </c>
      <c r="CV18" s="37">
        <f t="shared" si="61"/>
        <v>0</v>
      </c>
      <c r="CW18" s="37">
        <f t="shared" si="50"/>
        <v>0</v>
      </c>
      <c r="CX18" s="37">
        <f t="shared" si="50"/>
        <v>0</v>
      </c>
      <c r="CY18" s="37">
        <f t="shared" si="50"/>
        <v>0</v>
      </c>
      <c r="CZ18" s="37">
        <f t="shared" si="50"/>
        <v>0</v>
      </c>
      <c r="DA18" s="37">
        <f t="shared" si="50"/>
        <v>0</v>
      </c>
      <c r="DB18" s="37">
        <f t="shared" si="50"/>
        <v>0</v>
      </c>
      <c r="DC18" s="37">
        <f t="shared" si="50"/>
        <v>0</v>
      </c>
      <c r="DD18" s="37">
        <f t="shared" si="50"/>
        <v>0</v>
      </c>
      <c r="DE18" s="37">
        <f t="shared" si="50"/>
        <v>0</v>
      </c>
      <c r="DF18" s="37">
        <f t="shared" si="50"/>
        <v>0</v>
      </c>
      <c r="DG18" s="37">
        <f t="shared" si="50"/>
        <v>0</v>
      </c>
      <c r="DH18" s="37">
        <f t="shared" si="50"/>
        <v>3272543.128</v>
      </c>
      <c r="DI18" s="37">
        <f t="shared" si="50"/>
        <v>8061810.4279999994</v>
      </c>
      <c r="DJ18" s="37">
        <f t="shared" si="50"/>
        <v>12851077.717999998</v>
      </c>
      <c r="DK18" s="37">
        <f t="shared" si="50"/>
        <v>8061810.4279999994</v>
      </c>
      <c r="DL18" s="37">
        <f t="shared" si="50"/>
        <v>8061810.4279999994</v>
      </c>
      <c r="DM18" s="37">
        <f t="shared" si="50"/>
        <v>0</v>
      </c>
      <c r="DN18" s="37">
        <f t="shared" si="50"/>
        <v>0</v>
      </c>
      <c r="DO18" s="37">
        <f t="shared" si="50"/>
        <v>0</v>
      </c>
      <c r="DP18" s="37">
        <f t="shared" si="50"/>
        <v>0</v>
      </c>
      <c r="DQ18" s="37">
        <f t="shared" si="50"/>
        <v>0</v>
      </c>
      <c r="DR18" s="37">
        <f t="shared" si="50"/>
        <v>0</v>
      </c>
      <c r="DS18" s="37">
        <f t="shared" si="50"/>
        <v>0</v>
      </c>
      <c r="DT18" s="37">
        <f t="shared" si="50"/>
        <v>0</v>
      </c>
      <c r="DU18" s="37">
        <f t="shared" si="50"/>
        <v>0</v>
      </c>
      <c r="DV18" s="74">
        <f t="shared" si="62"/>
        <v>40309052.129999995</v>
      </c>
      <c r="DW18" s="1" t="b">
        <f t="shared" si="40"/>
        <v>1</v>
      </c>
    </row>
    <row r="19" spans="1:127" ht="19.5" customHeight="1">
      <c r="A19" s="152"/>
      <c r="B19" s="2">
        <v>5</v>
      </c>
      <c r="C19" s="3" t="s">
        <v>116</v>
      </c>
      <c r="D19" s="65">
        <v>627775.66</v>
      </c>
      <c r="E19" s="65">
        <v>0</v>
      </c>
      <c r="F19" s="64">
        <f t="shared" si="51"/>
        <v>144388.4</v>
      </c>
      <c r="G19" s="64">
        <f t="shared" si="52"/>
        <v>0</v>
      </c>
      <c r="H19" s="63">
        <f t="shared" si="53"/>
        <v>772164.06</v>
      </c>
      <c r="I19" s="63">
        <f t="shared" si="46"/>
        <v>627775.66</v>
      </c>
      <c r="J19" s="4"/>
      <c r="K19" s="17"/>
      <c r="L19" s="17"/>
      <c r="M19" s="17"/>
      <c r="N19" s="17"/>
      <c r="O19" s="17"/>
      <c r="P19" s="24"/>
      <c r="Q19" s="24"/>
      <c r="R19" s="62"/>
      <c r="S19" s="62"/>
      <c r="T19" s="81"/>
      <c r="U19" s="81">
        <f>D19/2</f>
        <v>313887.83</v>
      </c>
      <c r="V19" s="81">
        <f>U19</f>
        <v>313887.83</v>
      </c>
      <c r="W19" s="24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74">
        <f t="shared" si="54"/>
        <v>627775.66</v>
      </c>
      <c r="AL19" s="5" t="b">
        <f t="shared" si="47"/>
        <v>1</v>
      </c>
      <c r="AO19" s="17"/>
      <c r="AP19" s="17"/>
      <c r="AQ19" s="17"/>
      <c r="AR19" s="17"/>
      <c r="AS19" s="17"/>
      <c r="AT19" s="24"/>
      <c r="AU19" s="24"/>
      <c r="AV19" s="62"/>
      <c r="AW19" s="62"/>
      <c r="AX19" s="62"/>
      <c r="AY19" s="62"/>
      <c r="AZ19" s="62"/>
      <c r="BA19" s="24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74">
        <f t="shared" si="56"/>
        <v>0</v>
      </c>
      <c r="BP19" s="5" t="b">
        <f t="shared" si="57"/>
        <v>1</v>
      </c>
      <c r="BS19" s="37">
        <f t="shared" si="58"/>
        <v>0</v>
      </c>
      <c r="BT19" s="37">
        <f t="shared" si="49"/>
        <v>0</v>
      </c>
      <c r="BU19" s="37">
        <f t="shared" si="49"/>
        <v>0</v>
      </c>
      <c r="BV19" s="37">
        <f t="shared" si="49"/>
        <v>0</v>
      </c>
      <c r="BW19" s="37">
        <f t="shared" si="49"/>
        <v>0</v>
      </c>
      <c r="BX19" s="37">
        <f t="shared" si="49"/>
        <v>0</v>
      </c>
      <c r="BY19" s="37">
        <f t="shared" si="49"/>
        <v>0</v>
      </c>
      <c r="BZ19" s="37">
        <f t="shared" si="49"/>
        <v>0</v>
      </c>
      <c r="CA19" s="37">
        <f t="shared" si="49"/>
        <v>0</v>
      </c>
      <c r="CB19" s="37">
        <f t="shared" si="49"/>
        <v>0</v>
      </c>
      <c r="CC19" s="37">
        <f t="shared" si="49"/>
        <v>72194.2</v>
      </c>
      <c r="CD19" s="37">
        <f t="shared" si="49"/>
        <v>72194.2</v>
      </c>
      <c r="CE19" s="37">
        <f t="shared" si="49"/>
        <v>0</v>
      </c>
      <c r="CF19" s="37">
        <f t="shared" si="49"/>
        <v>0</v>
      </c>
      <c r="CG19" s="37">
        <f t="shared" si="49"/>
        <v>0</v>
      </c>
      <c r="CH19" s="37">
        <f t="shared" si="49"/>
        <v>0</v>
      </c>
      <c r="CI19" s="37">
        <f t="shared" si="49"/>
        <v>0</v>
      </c>
      <c r="CJ19" s="37">
        <f t="shared" si="49"/>
        <v>0</v>
      </c>
      <c r="CK19" s="37">
        <f t="shared" si="49"/>
        <v>0</v>
      </c>
      <c r="CL19" s="37">
        <f t="shared" si="49"/>
        <v>0</v>
      </c>
      <c r="CM19" s="37">
        <f t="shared" si="49"/>
        <v>0</v>
      </c>
      <c r="CN19" s="37">
        <f t="shared" si="49"/>
        <v>0</v>
      </c>
      <c r="CO19" s="37">
        <f t="shared" si="49"/>
        <v>0</v>
      </c>
      <c r="CP19" s="37">
        <f t="shared" si="49"/>
        <v>0</v>
      </c>
      <c r="CQ19" s="37">
        <f t="shared" si="49"/>
        <v>0</v>
      </c>
      <c r="CR19" s="37">
        <f t="shared" si="49"/>
        <v>0</v>
      </c>
      <c r="CS19" s="74">
        <f t="shared" si="59"/>
        <v>144388.4</v>
      </c>
      <c r="CT19" s="5" t="b">
        <f t="shared" si="60"/>
        <v>1</v>
      </c>
      <c r="CV19" s="37">
        <f t="shared" si="61"/>
        <v>0</v>
      </c>
      <c r="CW19" s="37">
        <f t="shared" si="50"/>
        <v>0</v>
      </c>
      <c r="CX19" s="37">
        <f t="shared" si="50"/>
        <v>0</v>
      </c>
      <c r="CY19" s="37">
        <f t="shared" si="50"/>
        <v>0</v>
      </c>
      <c r="CZ19" s="37">
        <f t="shared" si="50"/>
        <v>0</v>
      </c>
      <c r="DA19" s="37">
        <f t="shared" si="50"/>
        <v>0</v>
      </c>
      <c r="DB19" s="37">
        <f t="shared" si="50"/>
        <v>0</v>
      </c>
      <c r="DC19" s="37">
        <f t="shared" si="50"/>
        <v>0</v>
      </c>
      <c r="DD19" s="37">
        <f t="shared" si="50"/>
        <v>0</v>
      </c>
      <c r="DE19" s="37">
        <f t="shared" si="50"/>
        <v>0</v>
      </c>
      <c r="DF19" s="37">
        <f t="shared" si="50"/>
        <v>386082.03</v>
      </c>
      <c r="DG19" s="37">
        <f t="shared" si="50"/>
        <v>386082.03</v>
      </c>
      <c r="DH19" s="37">
        <f t="shared" si="50"/>
        <v>0</v>
      </c>
      <c r="DI19" s="37">
        <f t="shared" si="50"/>
        <v>0</v>
      </c>
      <c r="DJ19" s="37">
        <f t="shared" si="50"/>
        <v>0</v>
      </c>
      <c r="DK19" s="37">
        <f t="shared" si="50"/>
        <v>0</v>
      </c>
      <c r="DL19" s="37">
        <f t="shared" si="50"/>
        <v>0</v>
      </c>
      <c r="DM19" s="37">
        <f t="shared" si="50"/>
        <v>0</v>
      </c>
      <c r="DN19" s="37">
        <f t="shared" si="50"/>
        <v>0</v>
      </c>
      <c r="DO19" s="37">
        <f t="shared" si="50"/>
        <v>0</v>
      </c>
      <c r="DP19" s="37">
        <f t="shared" si="50"/>
        <v>0</v>
      </c>
      <c r="DQ19" s="37">
        <f t="shared" si="50"/>
        <v>0</v>
      </c>
      <c r="DR19" s="37">
        <f t="shared" si="50"/>
        <v>0</v>
      </c>
      <c r="DS19" s="37">
        <f t="shared" si="50"/>
        <v>0</v>
      </c>
      <c r="DT19" s="37">
        <f t="shared" si="50"/>
        <v>0</v>
      </c>
      <c r="DU19" s="37">
        <f t="shared" si="50"/>
        <v>0</v>
      </c>
      <c r="DV19" s="74">
        <f t="shared" si="62"/>
        <v>772164.06</v>
      </c>
      <c r="DW19" s="1" t="b">
        <f t="shared" si="40"/>
        <v>1</v>
      </c>
    </row>
    <row r="20" spans="1:127" ht="22.8">
      <c r="A20" s="152"/>
      <c r="B20" s="2">
        <v>6</v>
      </c>
      <c r="C20" s="3" t="s">
        <v>13</v>
      </c>
      <c r="D20" s="63">
        <f>13930039.02</f>
        <v>13930039.02</v>
      </c>
      <c r="E20" s="63">
        <v>0</v>
      </c>
      <c r="F20" s="64">
        <f t="shared" si="51"/>
        <v>3203908.97</v>
      </c>
      <c r="G20" s="64">
        <f t="shared" si="52"/>
        <v>0</v>
      </c>
      <c r="H20" s="63">
        <f t="shared" si="53"/>
        <v>17133947.989999998</v>
      </c>
      <c r="I20" s="63">
        <f t="shared" si="46"/>
        <v>13930039.02</v>
      </c>
      <c r="J20" s="4"/>
      <c r="K20" s="17"/>
      <c r="L20" s="17"/>
      <c r="M20" s="17"/>
      <c r="N20" s="17"/>
      <c r="O20" s="17"/>
      <c r="P20" s="17"/>
      <c r="Q20" s="80"/>
      <c r="R20" s="81">
        <f>I20/5*30%</f>
        <v>835802.34120000002</v>
      </c>
      <c r="S20" s="81">
        <f>I20/5</f>
        <v>2786007.804</v>
      </c>
      <c r="T20" s="81">
        <f>S20+I20/5*70%</f>
        <v>4736213.2667999994</v>
      </c>
      <c r="U20" s="81">
        <f>S20</f>
        <v>2786007.804</v>
      </c>
      <c r="V20" s="81">
        <f>U20</f>
        <v>2786007.804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74">
        <f t="shared" si="54"/>
        <v>13930039.02</v>
      </c>
      <c r="AL20" s="5" t="b">
        <f t="shared" si="47"/>
        <v>1</v>
      </c>
      <c r="AO20" s="17"/>
      <c r="AP20" s="17"/>
      <c r="AQ20" s="17"/>
      <c r="AR20" s="17"/>
      <c r="AS20" s="17"/>
      <c r="AT20" s="17"/>
      <c r="AU20" s="24"/>
      <c r="AV20" s="62"/>
      <c r="AW20" s="62"/>
      <c r="AX20" s="62"/>
      <c r="AY20" s="62"/>
      <c r="AZ20" s="62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74">
        <f t="shared" si="56"/>
        <v>0</v>
      </c>
      <c r="BP20" s="5" t="b">
        <f t="shared" si="57"/>
        <v>1</v>
      </c>
      <c r="BS20" s="37">
        <f t="shared" si="58"/>
        <v>0</v>
      </c>
      <c r="BT20" s="37">
        <f t="shared" si="49"/>
        <v>0</v>
      </c>
      <c r="BU20" s="37">
        <f t="shared" si="49"/>
        <v>0</v>
      </c>
      <c r="BV20" s="37">
        <f t="shared" si="49"/>
        <v>0</v>
      </c>
      <c r="BW20" s="37">
        <f t="shared" si="49"/>
        <v>0</v>
      </c>
      <c r="BX20" s="37">
        <f t="shared" si="49"/>
        <v>0</v>
      </c>
      <c r="BY20" s="37">
        <f t="shared" si="49"/>
        <v>0</v>
      </c>
      <c r="BZ20" s="37">
        <f t="shared" si="49"/>
        <v>192234.54</v>
      </c>
      <c r="CA20" s="37">
        <f t="shared" si="49"/>
        <v>640781.79</v>
      </c>
      <c r="CB20" s="37">
        <f t="shared" si="49"/>
        <v>1089329.05</v>
      </c>
      <c r="CC20" s="37">
        <f t="shared" si="49"/>
        <v>640781.79</v>
      </c>
      <c r="CD20" s="37">
        <f>ROUND(V20*$D$74+AZ20*$D$74,2)+0.01</f>
        <v>640781.80000000005</v>
      </c>
      <c r="CE20" s="37">
        <f t="shared" si="49"/>
        <v>0</v>
      </c>
      <c r="CF20" s="37">
        <f t="shared" si="49"/>
        <v>0</v>
      </c>
      <c r="CG20" s="37">
        <f t="shared" si="49"/>
        <v>0</v>
      </c>
      <c r="CH20" s="37">
        <f t="shared" si="49"/>
        <v>0</v>
      </c>
      <c r="CI20" s="37">
        <f t="shared" si="49"/>
        <v>0</v>
      </c>
      <c r="CJ20" s="37">
        <f t="shared" si="49"/>
        <v>0</v>
      </c>
      <c r="CK20" s="37">
        <f t="shared" si="49"/>
        <v>0</v>
      </c>
      <c r="CL20" s="37">
        <f t="shared" si="49"/>
        <v>0</v>
      </c>
      <c r="CM20" s="37">
        <f t="shared" si="49"/>
        <v>0</v>
      </c>
      <c r="CN20" s="37">
        <f t="shared" si="49"/>
        <v>0</v>
      </c>
      <c r="CO20" s="37">
        <f t="shared" si="49"/>
        <v>0</v>
      </c>
      <c r="CP20" s="37">
        <f t="shared" si="49"/>
        <v>0</v>
      </c>
      <c r="CQ20" s="37">
        <f t="shared" si="49"/>
        <v>0</v>
      </c>
      <c r="CR20" s="37">
        <f t="shared" si="49"/>
        <v>0</v>
      </c>
      <c r="CS20" s="74">
        <f t="shared" si="59"/>
        <v>3203908.9699999997</v>
      </c>
      <c r="CT20" s="5" t="b">
        <f t="shared" si="60"/>
        <v>1</v>
      </c>
      <c r="CV20" s="37">
        <f t="shared" si="61"/>
        <v>0</v>
      </c>
      <c r="CW20" s="37">
        <f t="shared" si="50"/>
        <v>0</v>
      </c>
      <c r="CX20" s="37">
        <f t="shared" si="50"/>
        <v>0</v>
      </c>
      <c r="CY20" s="37">
        <f t="shared" si="50"/>
        <v>0</v>
      </c>
      <c r="CZ20" s="37">
        <f t="shared" si="50"/>
        <v>0</v>
      </c>
      <c r="DA20" s="37">
        <f t="shared" si="50"/>
        <v>0</v>
      </c>
      <c r="DB20" s="37">
        <f t="shared" si="50"/>
        <v>0</v>
      </c>
      <c r="DC20" s="37">
        <f t="shared" si="50"/>
        <v>1028036.8812000001</v>
      </c>
      <c r="DD20" s="37">
        <f t="shared" si="50"/>
        <v>3426789.594</v>
      </c>
      <c r="DE20" s="37">
        <f t="shared" si="50"/>
        <v>5825542.3167999992</v>
      </c>
      <c r="DF20" s="37">
        <f t="shared" si="50"/>
        <v>3426789.594</v>
      </c>
      <c r="DG20" s="37">
        <f t="shared" si="50"/>
        <v>3426789.6040000003</v>
      </c>
      <c r="DH20" s="37">
        <f t="shared" si="50"/>
        <v>0</v>
      </c>
      <c r="DI20" s="37">
        <f t="shared" si="50"/>
        <v>0</v>
      </c>
      <c r="DJ20" s="37">
        <f t="shared" si="50"/>
        <v>0</v>
      </c>
      <c r="DK20" s="37">
        <f t="shared" si="50"/>
        <v>0</v>
      </c>
      <c r="DL20" s="37">
        <f t="shared" si="50"/>
        <v>0</v>
      </c>
      <c r="DM20" s="37">
        <f t="shared" si="50"/>
        <v>0</v>
      </c>
      <c r="DN20" s="37">
        <f t="shared" si="50"/>
        <v>0</v>
      </c>
      <c r="DO20" s="37">
        <f t="shared" si="50"/>
        <v>0</v>
      </c>
      <c r="DP20" s="37">
        <f t="shared" si="50"/>
        <v>0</v>
      </c>
      <c r="DQ20" s="37">
        <f t="shared" si="50"/>
        <v>0</v>
      </c>
      <c r="DR20" s="37">
        <f t="shared" si="50"/>
        <v>0</v>
      </c>
      <c r="DS20" s="37">
        <f t="shared" si="50"/>
        <v>0</v>
      </c>
      <c r="DT20" s="37">
        <f t="shared" si="50"/>
        <v>0</v>
      </c>
      <c r="DU20" s="37">
        <f t="shared" si="50"/>
        <v>0</v>
      </c>
      <c r="DV20" s="74">
        <f t="shared" si="62"/>
        <v>17133947.990000002</v>
      </c>
      <c r="DW20" s="1" t="b">
        <f t="shared" si="40"/>
        <v>1</v>
      </c>
    </row>
    <row r="21" spans="1:127" ht="22.8">
      <c r="A21" s="152"/>
      <c r="B21" s="2">
        <v>7</v>
      </c>
      <c r="C21" s="3" t="s">
        <v>14</v>
      </c>
      <c r="D21" s="63">
        <f>11282887.5</f>
        <v>11282887.5</v>
      </c>
      <c r="E21" s="63">
        <v>0</v>
      </c>
      <c r="F21" s="64">
        <f t="shared" si="51"/>
        <v>2595064.13</v>
      </c>
      <c r="G21" s="64">
        <f t="shared" si="52"/>
        <v>0</v>
      </c>
      <c r="H21" s="63">
        <f t="shared" si="53"/>
        <v>13877951.629999999</v>
      </c>
      <c r="I21" s="63">
        <f t="shared" si="46"/>
        <v>11282887.5</v>
      </c>
      <c r="J21" s="4"/>
      <c r="K21" s="17"/>
      <c r="L21" s="17"/>
      <c r="M21" s="17"/>
      <c r="N21" s="17"/>
      <c r="O21" s="17"/>
      <c r="P21" s="17"/>
      <c r="Q21" s="80"/>
      <c r="R21" s="81">
        <f>I21/5*30%</f>
        <v>676973.25</v>
      </c>
      <c r="S21" s="81">
        <f>I21/5</f>
        <v>2256577.5</v>
      </c>
      <c r="T21" s="81">
        <f>S21+I21/5*70%</f>
        <v>3836181.75</v>
      </c>
      <c r="U21" s="81">
        <f>S21</f>
        <v>2256577.5</v>
      </c>
      <c r="V21" s="81">
        <f>U21</f>
        <v>2256577.5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74">
        <f t="shared" si="54"/>
        <v>11282887.5</v>
      </c>
      <c r="AL21" s="5" t="b">
        <f t="shared" si="47"/>
        <v>1</v>
      </c>
      <c r="AO21" s="17"/>
      <c r="AP21" s="17"/>
      <c r="AQ21" s="17"/>
      <c r="AR21" s="17"/>
      <c r="AS21" s="17"/>
      <c r="AT21" s="17"/>
      <c r="AU21" s="24"/>
      <c r="AV21" s="62"/>
      <c r="AW21" s="62"/>
      <c r="AX21" s="62"/>
      <c r="AY21" s="62"/>
      <c r="AZ21" s="62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74">
        <f t="shared" si="56"/>
        <v>0</v>
      </c>
      <c r="BP21" s="5" t="b">
        <f t="shared" si="57"/>
        <v>1</v>
      </c>
      <c r="BS21" s="37">
        <f t="shared" si="58"/>
        <v>0</v>
      </c>
      <c r="BT21" s="37">
        <f t="shared" si="49"/>
        <v>0</v>
      </c>
      <c r="BU21" s="37">
        <f t="shared" si="49"/>
        <v>0</v>
      </c>
      <c r="BV21" s="37">
        <f t="shared" si="49"/>
        <v>0</v>
      </c>
      <c r="BW21" s="37">
        <f t="shared" si="49"/>
        <v>0</v>
      </c>
      <c r="BX21" s="37">
        <f t="shared" si="49"/>
        <v>0</v>
      </c>
      <c r="BY21" s="37">
        <f t="shared" si="49"/>
        <v>0</v>
      </c>
      <c r="BZ21" s="37">
        <f t="shared" si="49"/>
        <v>155703.85</v>
      </c>
      <c r="CA21" s="37">
        <f t="shared" si="49"/>
        <v>519012.83</v>
      </c>
      <c r="CB21" s="37">
        <f t="shared" si="49"/>
        <v>882321.8</v>
      </c>
      <c r="CC21" s="37">
        <f t="shared" si="49"/>
        <v>519012.83</v>
      </c>
      <c r="CD21" s="37">
        <f>ROUND(V21*$D$74+AZ21*$D$74,2)-0.01</f>
        <v>519012.82</v>
      </c>
      <c r="CE21" s="37">
        <f t="shared" si="49"/>
        <v>0</v>
      </c>
      <c r="CF21" s="37">
        <f t="shared" si="49"/>
        <v>0</v>
      </c>
      <c r="CG21" s="37">
        <f t="shared" si="49"/>
        <v>0</v>
      </c>
      <c r="CH21" s="37">
        <f t="shared" si="49"/>
        <v>0</v>
      </c>
      <c r="CI21" s="37">
        <f t="shared" si="49"/>
        <v>0</v>
      </c>
      <c r="CJ21" s="37">
        <f t="shared" si="49"/>
        <v>0</v>
      </c>
      <c r="CK21" s="37">
        <f t="shared" si="49"/>
        <v>0</v>
      </c>
      <c r="CL21" s="37">
        <f t="shared" si="49"/>
        <v>0</v>
      </c>
      <c r="CM21" s="37">
        <f t="shared" si="49"/>
        <v>0</v>
      </c>
      <c r="CN21" s="37">
        <f t="shared" si="49"/>
        <v>0</v>
      </c>
      <c r="CO21" s="37">
        <f t="shared" si="49"/>
        <v>0</v>
      </c>
      <c r="CP21" s="37">
        <f t="shared" si="49"/>
        <v>0</v>
      </c>
      <c r="CQ21" s="37">
        <f t="shared" si="49"/>
        <v>0</v>
      </c>
      <c r="CR21" s="37">
        <f t="shared" si="49"/>
        <v>0</v>
      </c>
      <c r="CS21" s="74">
        <f t="shared" si="59"/>
        <v>2595064.13</v>
      </c>
      <c r="CT21" s="5" t="b">
        <f t="shared" si="60"/>
        <v>1</v>
      </c>
      <c r="CV21" s="37">
        <f t="shared" si="61"/>
        <v>0</v>
      </c>
      <c r="CW21" s="37">
        <f t="shared" si="50"/>
        <v>0</v>
      </c>
      <c r="CX21" s="37">
        <f t="shared" si="50"/>
        <v>0</v>
      </c>
      <c r="CY21" s="37">
        <f t="shared" si="50"/>
        <v>0</v>
      </c>
      <c r="CZ21" s="37">
        <f t="shared" si="50"/>
        <v>0</v>
      </c>
      <c r="DA21" s="37">
        <f t="shared" si="50"/>
        <v>0</v>
      </c>
      <c r="DB21" s="37">
        <f t="shared" si="50"/>
        <v>0</v>
      </c>
      <c r="DC21" s="37">
        <f t="shared" si="50"/>
        <v>832677.1</v>
      </c>
      <c r="DD21" s="37">
        <f t="shared" si="50"/>
        <v>2775590.33</v>
      </c>
      <c r="DE21" s="37">
        <f t="shared" si="50"/>
        <v>4718503.55</v>
      </c>
      <c r="DF21" s="37">
        <f t="shared" si="50"/>
        <v>2775590.33</v>
      </c>
      <c r="DG21" s="37">
        <f t="shared" si="50"/>
        <v>2775590.32</v>
      </c>
      <c r="DH21" s="37">
        <f t="shared" si="50"/>
        <v>0</v>
      </c>
      <c r="DI21" s="37">
        <f t="shared" si="50"/>
        <v>0</v>
      </c>
      <c r="DJ21" s="37">
        <f t="shared" si="50"/>
        <v>0</v>
      </c>
      <c r="DK21" s="37">
        <f t="shared" si="50"/>
        <v>0</v>
      </c>
      <c r="DL21" s="37">
        <f t="shared" si="50"/>
        <v>0</v>
      </c>
      <c r="DM21" s="37">
        <f t="shared" si="50"/>
        <v>0</v>
      </c>
      <c r="DN21" s="37">
        <f t="shared" si="50"/>
        <v>0</v>
      </c>
      <c r="DO21" s="37">
        <f t="shared" si="50"/>
        <v>0</v>
      </c>
      <c r="DP21" s="37">
        <f t="shared" si="50"/>
        <v>0</v>
      </c>
      <c r="DQ21" s="37">
        <f t="shared" si="50"/>
        <v>0</v>
      </c>
      <c r="DR21" s="37">
        <f t="shared" si="50"/>
        <v>0</v>
      </c>
      <c r="DS21" s="37">
        <f t="shared" si="50"/>
        <v>0</v>
      </c>
      <c r="DT21" s="37">
        <f t="shared" si="50"/>
        <v>0</v>
      </c>
      <c r="DU21" s="37">
        <f t="shared" si="50"/>
        <v>0</v>
      </c>
      <c r="DV21" s="74">
        <f t="shared" si="62"/>
        <v>13877951.630000001</v>
      </c>
      <c r="DW21" s="1" t="b">
        <f t="shared" si="40"/>
        <v>1</v>
      </c>
    </row>
    <row r="22" spans="1:127" ht="22.8">
      <c r="A22" s="152"/>
      <c r="B22" s="2">
        <v>8</v>
      </c>
      <c r="C22" s="3" t="s">
        <v>15</v>
      </c>
      <c r="D22" s="63">
        <v>3147745.04</v>
      </c>
      <c r="E22" s="63">
        <v>0</v>
      </c>
      <c r="F22" s="64">
        <f t="shared" si="51"/>
        <v>723981.36</v>
      </c>
      <c r="G22" s="64">
        <f t="shared" si="52"/>
        <v>0</v>
      </c>
      <c r="H22" s="63">
        <f t="shared" si="53"/>
        <v>3871726.4</v>
      </c>
      <c r="I22" s="63">
        <f t="shared" si="46"/>
        <v>3147745.04</v>
      </c>
      <c r="J22" s="4"/>
      <c r="K22" s="17"/>
      <c r="L22" s="17"/>
      <c r="M22" s="17"/>
      <c r="N22" s="17"/>
      <c r="O22" s="17"/>
      <c r="P22" s="17"/>
      <c r="Q22" s="80"/>
      <c r="R22" s="81"/>
      <c r="S22" s="81">
        <f>I22/3</f>
        <v>1049248.3466666667</v>
      </c>
      <c r="T22" s="81">
        <f>S22</f>
        <v>1049248.3466666667</v>
      </c>
      <c r="U22" s="81">
        <f>T22</f>
        <v>1049248.3466666667</v>
      </c>
      <c r="V22" s="6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74">
        <f t="shared" si="54"/>
        <v>3147745.04</v>
      </c>
      <c r="AL22" s="5" t="b">
        <f t="shared" si="47"/>
        <v>1</v>
      </c>
      <c r="AO22" s="17"/>
      <c r="AP22" s="17"/>
      <c r="AQ22" s="17"/>
      <c r="AR22" s="17"/>
      <c r="AS22" s="17"/>
      <c r="AT22" s="17"/>
      <c r="AU22" s="24"/>
      <c r="AV22" s="62"/>
      <c r="AW22" s="62"/>
      <c r="AX22" s="62"/>
      <c r="AY22" s="62"/>
      <c r="AZ22" s="62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74">
        <f t="shared" si="56"/>
        <v>0</v>
      </c>
      <c r="BP22" s="5" t="b">
        <f t="shared" si="57"/>
        <v>1</v>
      </c>
      <c r="BS22" s="37">
        <f t="shared" si="58"/>
        <v>0</v>
      </c>
      <c r="BT22" s="37">
        <f t="shared" si="49"/>
        <v>0</v>
      </c>
      <c r="BU22" s="37">
        <f t="shared" si="49"/>
        <v>0</v>
      </c>
      <c r="BV22" s="37">
        <f t="shared" si="49"/>
        <v>0</v>
      </c>
      <c r="BW22" s="37">
        <f t="shared" si="49"/>
        <v>0</v>
      </c>
      <c r="BX22" s="37">
        <f t="shared" si="49"/>
        <v>0</v>
      </c>
      <c r="BY22" s="37">
        <f t="shared" si="49"/>
        <v>0</v>
      </c>
      <c r="BZ22" s="37">
        <f t="shared" si="49"/>
        <v>0</v>
      </c>
      <c r="CA22" s="37">
        <f t="shared" si="49"/>
        <v>241327.12</v>
      </c>
      <c r="CB22" s="37">
        <f t="shared" si="49"/>
        <v>241327.12</v>
      </c>
      <c r="CC22" s="37">
        <f t="shared" si="49"/>
        <v>241327.12</v>
      </c>
      <c r="CD22" s="37">
        <f t="shared" si="49"/>
        <v>0</v>
      </c>
      <c r="CE22" s="37">
        <f t="shared" si="49"/>
        <v>0</v>
      </c>
      <c r="CF22" s="37">
        <f t="shared" si="49"/>
        <v>0</v>
      </c>
      <c r="CG22" s="37">
        <f t="shared" si="49"/>
        <v>0</v>
      </c>
      <c r="CH22" s="37">
        <f t="shared" si="49"/>
        <v>0</v>
      </c>
      <c r="CI22" s="37">
        <f t="shared" si="49"/>
        <v>0</v>
      </c>
      <c r="CJ22" s="37">
        <f t="shared" si="49"/>
        <v>0</v>
      </c>
      <c r="CK22" s="37">
        <f t="shared" si="49"/>
        <v>0</v>
      </c>
      <c r="CL22" s="37">
        <f t="shared" si="49"/>
        <v>0</v>
      </c>
      <c r="CM22" s="37">
        <f t="shared" si="49"/>
        <v>0</v>
      </c>
      <c r="CN22" s="37">
        <f t="shared" si="49"/>
        <v>0</v>
      </c>
      <c r="CO22" s="37">
        <f t="shared" si="49"/>
        <v>0</v>
      </c>
      <c r="CP22" s="37">
        <f t="shared" si="49"/>
        <v>0</v>
      </c>
      <c r="CQ22" s="37">
        <f t="shared" si="49"/>
        <v>0</v>
      </c>
      <c r="CR22" s="37">
        <f t="shared" si="49"/>
        <v>0</v>
      </c>
      <c r="CS22" s="74">
        <f t="shared" si="59"/>
        <v>723981.36</v>
      </c>
      <c r="CT22" s="5" t="b">
        <f t="shared" si="60"/>
        <v>1</v>
      </c>
      <c r="CV22" s="37">
        <f t="shared" si="61"/>
        <v>0</v>
      </c>
      <c r="CW22" s="37">
        <f t="shared" si="50"/>
        <v>0</v>
      </c>
      <c r="CX22" s="37">
        <f t="shared" si="50"/>
        <v>0</v>
      </c>
      <c r="CY22" s="37">
        <f t="shared" si="50"/>
        <v>0</v>
      </c>
      <c r="CZ22" s="37">
        <f t="shared" si="50"/>
        <v>0</v>
      </c>
      <c r="DA22" s="37">
        <f t="shared" si="50"/>
        <v>0</v>
      </c>
      <c r="DB22" s="37">
        <f t="shared" si="50"/>
        <v>0</v>
      </c>
      <c r="DC22" s="37">
        <f t="shared" si="50"/>
        <v>0</v>
      </c>
      <c r="DD22" s="37">
        <f t="shared" si="50"/>
        <v>1290575.4666666668</v>
      </c>
      <c r="DE22" s="37">
        <f t="shared" si="50"/>
        <v>1290575.4666666668</v>
      </c>
      <c r="DF22" s="37">
        <f t="shared" si="50"/>
        <v>1290575.4666666668</v>
      </c>
      <c r="DG22" s="37">
        <f t="shared" si="50"/>
        <v>0</v>
      </c>
      <c r="DH22" s="37">
        <f t="shared" si="50"/>
        <v>0</v>
      </c>
      <c r="DI22" s="37">
        <f t="shared" si="50"/>
        <v>0</v>
      </c>
      <c r="DJ22" s="37">
        <f t="shared" si="50"/>
        <v>0</v>
      </c>
      <c r="DK22" s="37">
        <f t="shared" si="50"/>
        <v>0</v>
      </c>
      <c r="DL22" s="37">
        <f t="shared" si="50"/>
        <v>0</v>
      </c>
      <c r="DM22" s="37">
        <f t="shared" si="50"/>
        <v>0</v>
      </c>
      <c r="DN22" s="37">
        <f t="shared" si="50"/>
        <v>0</v>
      </c>
      <c r="DO22" s="37">
        <f t="shared" si="50"/>
        <v>0</v>
      </c>
      <c r="DP22" s="37">
        <f t="shared" si="50"/>
        <v>0</v>
      </c>
      <c r="DQ22" s="37">
        <f t="shared" si="50"/>
        <v>0</v>
      </c>
      <c r="DR22" s="37">
        <f t="shared" si="50"/>
        <v>0</v>
      </c>
      <c r="DS22" s="37">
        <f t="shared" si="50"/>
        <v>0</v>
      </c>
      <c r="DT22" s="37">
        <f t="shared" si="50"/>
        <v>0</v>
      </c>
      <c r="DU22" s="37">
        <f t="shared" si="50"/>
        <v>0</v>
      </c>
      <c r="DV22" s="74">
        <f t="shared" si="62"/>
        <v>3871726.4000000004</v>
      </c>
      <c r="DW22" s="1" t="b">
        <f t="shared" si="40"/>
        <v>1</v>
      </c>
    </row>
    <row r="23" spans="1:127" ht="21.75" customHeight="1">
      <c r="A23" s="152"/>
      <c r="B23" s="2">
        <v>9</v>
      </c>
      <c r="C23" s="3" t="s">
        <v>16</v>
      </c>
      <c r="D23" s="63" t="e">
        <f>D24+D25</f>
        <v>#REF!</v>
      </c>
      <c r="E23" s="63">
        <v>0</v>
      </c>
      <c r="F23" s="64" t="e">
        <f t="shared" si="51"/>
        <v>#REF!</v>
      </c>
      <c r="G23" s="64">
        <f t="shared" si="52"/>
        <v>0</v>
      </c>
      <c r="H23" s="63" t="e">
        <f t="shared" si="53"/>
        <v>#REF!</v>
      </c>
      <c r="I23" s="63" t="e">
        <f>I24+I25</f>
        <v>#REF!</v>
      </c>
      <c r="J23" s="4"/>
      <c r="K23" s="17"/>
      <c r="L23" s="17"/>
      <c r="M23" s="17"/>
      <c r="N23" s="17"/>
      <c r="O23" s="17"/>
      <c r="P23" s="17"/>
      <c r="Q23" s="17"/>
      <c r="R23" s="80"/>
      <c r="S23" s="81" t="e">
        <f>I23/2</f>
        <v>#REF!</v>
      </c>
      <c r="T23" s="81" t="e">
        <f>S23</f>
        <v>#REF!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4" t="e">
        <f t="shared" si="54"/>
        <v>#REF!</v>
      </c>
      <c r="AL23" s="5" t="e">
        <f t="shared" si="47"/>
        <v>#REF!</v>
      </c>
      <c r="AO23" s="17"/>
      <c r="AP23" s="17"/>
      <c r="AQ23" s="17"/>
      <c r="AR23" s="17"/>
      <c r="AS23" s="17"/>
      <c r="AT23" s="17"/>
      <c r="AU23" s="24"/>
      <c r="AV23" s="24"/>
      <c r="AW23" s="62"/>
      <c r="AX23" s="62"/>
      <c r="AY23" s="24"/>
      <c r="AZ23" s="24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74">
        <f t="shared" si="56"/>
        <v>0</v>
      </c>
      <c r="BP23" s="5" t="b">
        <f t="shared" si="57"/>
        <v>1</v>
      </c>
      <c r="BS23" s="37">
        <f t="shared" si="58"/>
        <v>0</v>
      </c>
      <c r="BT23" s="37">
        <f t="shared" si="49"/>
        <v>0</v>
      </c>
      <c r="BU23" s="37">
        <f t="shared" si="49"/>
        <v>0</v>
      </c>
      <c r="BV23" s="37">
        <f t="shared" si="49"/>
        <v>0</v>
      </c>
      <c r="BW23" s="37">
        <f t="shared" si="49"/>
        <v>0</v>
      </c>
      <c r="BX23" s="37">
        <f t="shared" si="49"/>
        <v>0</v>
      </c>
      <c r="BY23" s="37">
        <f t="shared" si="49"/>
        <v>0</v>
      </c>
      <c r="BZ23" s="37">
        <f t="shared" si="49"/>
        <v>0</v>
      </c>
      <c r="CA23" s="37" t="e">
        <f t="shared" si="49"/>
        <v>#REF!</v>
      </c>
      <c r="CB23" s="37" t="e">
        <f t="shared" si="49"/>
        <v>#REF!</v>
      </c>
      <c r="CC23" s="37">
        <f t="shared" si="49"/>
        <v>0</v>
      </c>
      <c r="CD23" s="37">
        <f t="shared" si="49"/>
        <v>0</v>
      </c>
      <c r="CE23" s="37">
        <f t="shared" si="49"/>
        <v>0</v>
      </c>
      <c r="CF23" s="37">
        <f t="shared" si="49"/>
        <v>0</v>
      </c>
      <c r="CG23" s="37">
        <f t="shared" si="49"/>
        <v>0</v>
      </c>
      <c r="CH23" s="37">
        <f t="shared" si="49"/>
        <v>0</v>
      </c>
      <c r="CI23" s="37">
        <f t="shared" si="49"/>
        <v>0</v>
      </c>
      <c r="CJ23" s="37">
        <f t="shared" si="49"/>
        <v>0</v>
      </c>
      <c r="CK23" s="37">
        <f t="shared" si="49"/>
        <v>0</v>
      </c>
      <c r="CL23" s="37">
        <f t="shared" si="49"/>
        <v>0</v>
      </c>
      <c r="CM23" s="37">
        <f t="shared" si="49"/>
        <v>0</v>
      </c>
      <c r="CN23" s="37">
        <f t="shared" si="49"/>
        <v>0</v>
      </c>
      <c r="CO23" s="37">
        <f t="shared" si="49"/>
        <v>0</v>
      </c>
      <c r="CP23" s="37">
        <f t="shared" si="49"/>
        <v>0</v>
      </c>
      <c r="CQ23" s="37">
        <f t="shared" si="49"/>
        <v>0</v>
      </c>
      <c r="CR23" s="37">
        <f t="shared" si="49"/>
        <v>0</v>
      </c>
      <c r="CS23" s="74" t="e">
        <f t="shared" si="59"/>
        <v>#REF!</v>
      </c>
      <c r="CT23" s="5" t="e">
        <f t="shared" si="60"/>
        <v>#REF!</v>
      </c>
      <c r="CV23" s="37">
        <f t="shared" si="61"/>
        <v>0</v>
      </c>
      <c r="CW23" s="37">
        <f t="shared" si="50"/>
        <v>0</v>
      </c>
      <c r="CX23" s="37">
        <f t="shared" si="50"/>
        <v>0</v>
      </c>
      <c r="CY23" s="37">
        <f t="shared" si="50"/>
        <v>0</v>
      </c>
      <c r="CZ23" s="37">
        <f t="shared" si="50"/>
        <v>0</v>
      </c>
      <c r="DA23" s="37">
        <f t="shared" si="50"/>
        <v>0</v>
      </c>
      <c r="DB23" s="37">
        <f t="shared" si="50"/>
        <v>0</v>
      </c>
      <c r="DC23" s="37">
        <f t="shared" si="50"/>
        <v>0</v>
      </c>
      <c r="DD23" s="37" t="e">
        <f t="shared" si="50"/>
        <v>#REF!</v>
      </c>
      <c r="DE23" s="37" t="e">
        <f t="shared" si="50"/>
        <v>#REF!</v>
      </c>
      <c r="DF23" s="37">
        <f t="shared" si="50"/>
        <v>0</v>
      </c>
      <c r="DG23" s="37">
        <f t="shared" si="50"/>
        <v>0</v>
      </c>
      <c r="DH23" s="37">
        <f t="shared" si="50"/>
        <v>0</v>
      </c>
      <c r="DI23" s="37">
        <f t="shared" si="50"/>
        <v>0</v>
      </c>
      <c r="DJ23" s="37">
        <f t="shared" si="50"/>
        <v>0</v>
      </c>
      <c r="DK23" s="37">
        <f t="shared" si="50"/>
        <v>0</v>
      </c>
      <c r="DL23" s="37">
        <f t="shared" si="50"/>
        <v>0</v>
      </c>
      <c r="DM23" s="37">
        <f t="shared" si="50"/>
        <v>0</v>
      </c>
      <c r="DN23" s="37">
        <f t="shared" si="50"/>
        <v>0</v>
      </c>
      <c r="DO23" s="37">
        <f t="shared" si="50"/>
        <v>0</v>
      </c>
      <c r="DP23" s="37">
        <f t="shared" si="50"/>
        <v>0</v>
      </c>
      <c r="DQ23" s="37">
        <f t="shared" si="50"/>
        <v>0</v>
      </c>
      <c r="DR23" s="37">
        <f t="shared" si="50"/>
        <v>0</v>
      </c>
      <c r="DS23" s="37">
        <f t="shared" si="50"/>
        <v>0</v>
      </c>
      <c r="DT23" s="37">
        <f t="shared" si="50"/>
        <v>0</v>
      </c>
      <c r="DU23" s="37">
        <f t="shared" si="50"/>
        <v>0</v>
      </c>
      <c r="DV23" s="74" t="e">
        <f t="shared" si="62"/>
        <v>#REF!</v>
      </c>
      <c r="DW23" s="1" t="e">
        <f t="shared" si="40"/>
        <v>#REF!</v>
      </c>
    </row>
    <row r="24" spans="1:127" ht="21.75" hidden="1" customHeight="1" outlineLevel="1">
      <c r="A24" s="68"/>
      <c r="B24" s="11" t="s">
        <v>19</v>
      </c>
      <c r="C24" s="12" t="s">
        <v>20</v>
      </c>
      <c r="D24" s="66" t="e">
        <f>#REF!</f>
        <v>#REF!</v>
      </c>
      <c r="E24" s="66">
        <v>0</v>
      </c>
      <c r="F24" s="67" t="e">
        <f>D24*$D$74</f>
        <v>#REF!</v>
      </c>
      <c r="G24" s="67">
        <f t="shared" ref="G24:G25" si="64">E24*$D$74</f>
        <v>0</v>
      </c>
      <c r="H24" s="63" t="e">
        <f t="shared" si="53"/>
        <v>#REF!</v>
      </c>
      <c r="I24" s="66" t="e">
        <f>D24</f>
        <v>#REF!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5" t="b">
        <f t="shared" si="57"/>
        <v>1</v>
      </c>
      <c r="BS24" s="37">
        <f t="shared" ref="BS24:BS25" si="65">ROUND((K24+AO24)*1.23,2)</f>
        <v>0</v>
      </c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V24" s="37">
        <f t="shared" ref="CV24:CV25" si="66">ROUND((AN24+BR24)*1.23,2)</f>
        <v>0</v>
      </c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" t="e">
        <f t="shared" si="40"/>
        <v>#REF!</v>
      </c>
    </row>
    <row r="25" spans="1:127" ht="21.75" hidden="1" customHeight="1" outlineLevel="1">
      <c r="A25" s="68"/>
      <c r="B25" s="11" t="s">
        <v>21</v>
      </c>
      <c r="C25" s="12" t="s">
        <v>22</v>
      </c>
      <c r="D25" s="135" t="e">
        <f>#REF!</f>
        <v>#REF!</v>
      </c>
      <c r="E25" s="135">
        <v>0</v>
      </c>
      <c r="F25" s="136" t="e">
        <f>D25*$D$74</f>
        <v>#REF!</v>
      </c>
      <c r="G25" s="136">
        <f t="shared" si="64"/>
        <v>0</v>
      </c>
      <c r="H25" s="137" t="e">
        <f t="shared" si="53"/>
        <v>#REF!</v>
      </c>
      <c r="I25" s="135" t="e">
        <f>D25</f>
        <v>#REF!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5" t="b">
        <f t="shared" si="57"/>
        <v>1</v>
      </c>
      <c r="BS25" s="37">
        <f t="shared" si="65"/>
        <v>0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V25" s="37">
        <f t="shared" si="66"/>
        <v>0</v>
      </c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" t="e">
        <f t="shared" si="40"/>
        <v>#REF!</v>
      </c>
    </row>
    <row r="26" spans="1:127" ht="19.5" customHeight="1" collapsed="1">
      <c r="A26" s="151" t="s">
        <v>23</v>
      </c>
      <c r="B26" s="151"/>
      <c r="C26" s="151"/>
      <c r="D26" s="14" t="e">
        <f>SUM(D15:D23)</f>
        <v>#REF!</v>
      </c>
      <c r="E26" s="14">
        <f t="shared" ref="E26:I26" si="67">SUM(E15:E23)</f>
        <v>23652654.389999997</v>
      </c>
      <c r="F26" s="14" t="e">
        <f t="shared" si="67"/>
        <v>#REF!</v>
      </c>
      <c r="G26" s="14">
        <f t="shared" si="67"/>
        <v>5440110.5199999996</v>
      </c>
      <c r="H26" s="14" t="e">
        <f t="shared" si="67"/>
        <v>#REF!</v>
      </c>
      <c r="I26" s="14" t="e">
        <f t="shared" si="67"/>
        <v>#REF!</v>
      </c>
      <c r="K26" s="14">
        <f t="shared" ref="K26:AK26" si="68">SUM(K15:K25)</f>
        <v>0</v>
      </c>
      <c r="L26" s="14">
        <f t="shared" si="68"/>
        <v>0</v>
      </c>
      <c r="M26" s="14">
        <f t="shared" si="68"/>
        <v>0</v>
      </c>
      <c r="N26" s="14">
        <f t="shared" si="68"/>
        <v>0</v>
      </c>
      <c r="O26" s="14">
        <f t="shared" si="68"/>
        <v>0</v>
      </c>
      <c r="P26" s="14">
        <f t="shared" si="68"/>
        <v>0</v>
      </c>
      <c r="Q26" s="14">
        <f t="shared" si="68"/>
        <v>0</v>
      </c>
      <c r="R26" s="14">
        <f t="shared" si="68"/>
        <v>2745488.4912</v>
      </c>
      <c r="S26" s="14" t="e">
        <f t="shared" si="68"/>
        <v>#REF!</v>
      </c>
      <c r="T26" s="14" t="e">
        <f t="shared" si="68"/>
        <v>#REF!</v>
      </c>
      <c r="U26" s="14">
        <f t="shared" si="68"/>
        <v>11463273.967333332</v>
      </c>
      <c r="V26" s="14">
        <f t="shared" si="68"/>
        <v>10414025.620666666</v>
      </c>
      <c r="W26" s="14">
        <f t="shared" si="68"/>
        <v>2617243.7366666668</v>
      </c>
      <c r="X26" s="14">
        <f t="shared" si="68"/>
        <v>5562447.5</v>
      </c>
      <c r="Y26" s="14">
        <f t="shared" si="68"/>
        <v>9456160.75</v>
      </c>
      <c r="Z26" s="14">
        <f t="shared" si="68"/>
        <v>5562447.5</v>
      </c>
      <c r="AA26" s="14">
        <f t="shared" si="68"/>
        <v>6714944.069444444</v>
      </c>
      <c r="AB26" s="14">
        <f t="shared" si="68"/>
        <v>4609986.277777778</v>
      </c>
      <c r="AC26" s="14">
        <f t="shared" si="68"/>
        <v>5762482.847222222</v>
      </c>
      <c r="AD26" s="14">
        <f t="shared" si="68"/>
        <v>5762482.847222222</v>
      </c>
      <c r="AE26" s="14">
        <f t="shared" si="68"/>
        <v>5762482.847222222</v>
      </c>
      <c r="AF26" s="14">
        <f t="shared" si="68"/>
        <v>4609986.277777778</v>
      </c>
      <c r="AG26" s="14">
        <f t="shared" si="68"/>
        <v>4609986.277777778</v>
      </c>
      <c r="AH26" s="14">
        <f t="shared" si="68"/>
        <v>4609986.277777778</v>
      </c>
      <c r="AI26" s="14">
        <f t="shared" si="68"/>
        <v>4609986.277777778</v>
      </c>
      <c r="AJ26" s="14">
        <f t="shared" si="68"/>
        <v>0</v>
      </c>
      <c r="AK26" s="14" t="e">
        <f t="shared" si="68"/>
        <v>#REF!</v>
      </c>
      <c r="AL26" s="5" t="e">
        <f t="shared" si="47"/>
        <v>#REF!</v>
      </c>
      <c r="AO26" s="14">
        <f t="shared" ref="AO26:BO26" si="69">SUM(AO15:AO25)</f>
        <v>0</v>
      </c>
      <c r="AP26" s="14">
        <f t="shared" si="69"/>
        <v>0</v>
      </c>
      <c r="AQ26" s="14">
        <f t="shared" si="69"/>
        <v>0</v>
      </c>
      <c r="AR26" s="14">
        <f t="shared" si="69"/>
        <v>0</v>
      </c>
      <c r="AS26" s="14">
        <f t="shared" si="69"/>
        <v>0</v>
      </c>
      <c r="AT26" s="14">
        <f t="shared" si="69"/>
        <v>0</v>
      </c>
      <c r="AU26" s="14">
        <f t="shared" si="69"/>
        <v>0</v>
      </c>
      <c r="AV26" s="14">
        <f t="shared" si="69"/>
        <v>2439024.3899999997</v>
      </c>
      <c r="AW26" s="14">
        <f t="shared" si="69"/>
        <v>2439024.3899999997</v>
      </c>
      <c r="AX26" s="14">
        <f t="shared" si="69"/>
        <v>2439024.3899999997</v>
      </c>
      <c r="AY26" s="14">
        <f t="shared" si="69"/>
        <v>2439024.3899999997</v>
      </c>
      <c r="AZ26" s="14">
        <f t="shared" si="69"/>
        <v>2439024.3899999997</v>
      </c>
      <c r="BA26" s="14">
        <f t="shared" si="69"/>
        <v>991869.91799999995</v>
      </c>
      <c r="BB26" s="14">
        <f t="shared" si="69"/>
        <v>991869.91799999995</v>
      </c>
      <c r="BC26" s="14">
        <f t="shared" si="69"/>
        <v>991869.91799999995</v>
      </c>
      <c r="BD26" s="14">
        <f t="shared" si="69"/>
        <v>991869.91799999995</v>
      </c>
      <c r="BE26" s="14">
        <f t="shared" si="69"/>
        <v>1713890.2346666665</v>
      </c>
      <c r="BF26" s="14">
        <f t="shared" si="69"/>
        <v>722020.31666666665</v>
      </c>
      <c r="BG26" s="14">
        <f t="shared" si="69"/>
        <v>722020.31666666665</v>
      </c>
      <c r="BH26" s="14">
        <f t="shared" si="69"/>
        <v>722020.31666666665</v>
      </c>
      <c r="BI26" s="14">
        <f t="shared" si="69"/>
        <v>722020.31666666665</v>
      </c>
      <c r="BJ26" s="14">
        <f t="shared" si="69"/>
        <v>722020.31666666665</v>
      </c>
      <c r="BK26" s="14">
        <f t="shared" si="69"/>
        <v>722020.31666666665</v>
      </c>
      <c r="BL26" s="14">
        <f t="shared" si="69"/>
        <v>722020.31666666665</v>
      </c>
      <c r="BM26" s="14">
        <f t="shared" si="69"/>
        <v>722020.31666666665</v>
      </c>
      <c r="BN26" s="14">
        <f t="shared" si="69"/>
        <v>0</v>
      </c>
      <c r="BO26" s="14">
        <f t="shared" si="69"/>
        <v>23652654.389999997</v>
      </c>
      <c r="BP26" s="5" t="b">
        <f t="shared" si="57"/>
        <v>1</v>
      </c>
      <c r="BS26" s="14">
        <f t="shared" ref="BS26:CS26" si="70">SUM(BS15:BS25)</f>
        <v>0</v>
      </c>
      <c r="BT26" s="14">
        <f t="shared" si="70"/>
        <v>0</v>
      </c>
      <c r="BU26" s="14">
        <f t="shared" si="70"/>
        <v>0</v>
      </c>
      <c r="BV26" s="14">
        <f t="shared" si="70"/>
        <v>0</v>
      </c>
      <c r="BW26" s="14">
        <f t="shared" si="70"/>
        <v>0</v>
      </c>
      <c r="BX26" s="14">
        <f t="shared" si="70"/>
        <v>0</v>
      </c>
      <c r="BY26" s="14">
        <f t="shared" si="70"/>
        <v>0</v>
      </c>
      <c r="BZ26" s="14">
        <f t="shared" si="70"/>
        <v>1192437.97</v>
      </c>
      <c r="CA26" s="14" t="e">
        <f t="shared" si="70"/>
        <v>#REF!</v>
      </c>
      <c r="CB26" s="14" t="e">
        <f t="shared" si="70"/>
        <v>#REF!</v>
      </c>
      <c r="CC26" s="14">
        <f t="shared" si="70"/>
        <v>3197528.62</v>
      </c>
      <c r="CD26" s="14">
        <f t="shared" si="70"/>
        <v>2956201.4999999995</v>
      </c>
      <c r="CE26" s="14">
        <f t="shared" si="70"/>
        <v>830096.14999999991</v>
      </c>
      <c r="CF26" s="14">
        <f t="shared" si="70"/>
        <v>1507493.01</v>
      </c>
      <c r="CG26" s="14">
        <f t="shared" si="70"/>
        <v>2403047.0499999998</v>
      </c>
      <c r="CH26" s="14">
        <f t="shared" si="70"/>
        <v>1507493.01</v>
      </c>
      <c r="CI26" s="14">
        <f t="shared" si="70"/>
        <v>1938631.8900000001</v>
      </c>
      <c r="CJ26" s="14">
        <f t="shared" si="70"/>
        <v>1226361.52</v>
      </c>
      <c r="CK26" s="14">
        <f t="shared" si="70"/>
        <v>1491435.73</v>
      </c>
      <c r="CL26" s="14">
        <f t="shared" si="70"/>
        <v>1491435.73</v>
      </c>
      <c r="CM26" s="14">
        <f t="shared" si="70"/>
        <v>1491435.73</v>
      </c>
      <c r="CN26" s="14">
        <f t="shared" si="70"/>
        <v>1226361.52</v>
      </c>
      <c r="CO26" s="14">
        <f t="shared" si="70"/>
        <v>1226361.52</v>
      </c>
      <c r="CP26" s="14">
        <f t="shared" si="70"/>
        <v>1226361.52</v>
      </c>
      <c r="CQ26" s="14">
        <f t="shared" si="70"/>
        <v>1226361.51</v>
      </c>
      <c r="CR26" s="14">
        <f t="shared" si="70"/>
        <v>0</v>
      </c>
      <c r="CS26" s="14" t="e">
        <f t="shared" si="70"/>
        <v>#REF!</v>
      </c>
      <c r="CV26" s="14">
        <f t="shared" ref="CV26:DV26" si="71">SUM(CV15:CV25)</f>
        <v>0</v>
      </c>
      <c r="CW26" s="14">
        <f t="shared" si="71"/>
        <v>0</v>
      </c>
      <c r="CX26" s="14">
        <f t="shared" si="71"/>
        <v>0</v>
      </c>
      <c r="CY26" s="14">
        <f t="shared" si="71"/>
        <v>0</v>
      </c>
      <c r="CZ26" s="14">
        <f t="shared" si="71"/>
        <v>0</v>
      </c>
      <c r="DA26" s="14">
        <f t="shared" si="71"/>
        <v>0</v>
      </c>
      <c r="DB26" s="14">
        <f t="shared" si="71"/>
        <v>0</v>
      </c>
      <c r="DC26" s="14">
        <f t="shared" si="71"/>
        <v>6376950.8511999985</v>
      </c>
      <c r="DD26" s="14" t="e">
        <f t="shared" si="71"/>
        <v>#REF!</v>
      </c>
      <c r="DE26" s="14" t="e">
        <f t="shared" si="71"/>
        <v>#REF!</v>
      </c>
      <c r="DF26" s="14">
        <f t="shared" si="71"/>
        <v>17099826.977333333</v>
      </c>
      <c r="DG26" s="14">
        <f t="shared" si="71"/>
        <v>15809251.510666667</v>
      </c>
      <c r="DH26" s="14">
        <f t="shared" si="71"/>
        <v>4439209.8046666663</v>
      </c>
      <c r="DI26" s="14">
        <f t="shared" si="71"/>
        <v>8061810.4279999994</v>
      </c>
      <c r="DJ26" s="14">
        <f t="shared" si="71"/>
        <v>12851077.717999998</v>
      </c>
      <c r="DK26" s="14">
        <f t="shared" si="71"/>
        <v>8061810.4279999994</v>
      </c>
      <c r="DL26" s="14">
        <f t="shared" si="71"/>
        <v>10367466.194111111</v>
      </c>
      <c r="DM26" s="14">
        <f t="shared" si="71"/>
        <v>6558368.114444444</v>
      </c>
      <c r="DN26" s="14">
        <f t="shared" si="71"/>
        <v>7975938.8938888889</v>
      </c>
      <c r="DO26" s="14">
        <f t="shared" si="71"/>
        <v>7975938.8938888889</v>
      </c>
      <c r="DP26" s="14">
        <f t="shared" si="71"/>
        <v>7975938.8938888889</v>
      </c>
      <c r="DQ26" s="14">
        <f t="shared" si="71"/>
        <v>6558368.114444444</v>
      </c>
      <c r="DR26" s="14">
        <f t="shared" si="71"/>
        <v>6558368.114444444</v>
      </c>
      <c r="DS26" s="14">
        <f t="shared" si="71"/>
        <v>6558368.114444444</v>
      </c>
      <c r="DT26" s="14">
        <f t="shared" si="71"/>
        <v>6558368.1044444442</v>
      </c>
      <c r="DU26" s="14">
        <f t="shared" si="71"/>
        <v>0</v>
      </c>
      <c r="DV26" s="14" t="e">
        <f t="shared" si="71"/>
        <v>#REF!</v>
      </c>
      <c r="DW26" s="1" t="e">
        <f t="shared" si="40"/>
        <v>#REF!</v>
      </c>
    </row>
    <row r="27" spans="1:127" ht="19.5" customHeight="1">
      <c r="A27" s="15"/>
      <c r="B27" s="15"/>
      <c r="C27" s="15"/>
      <c r="D27" s="16"/>
      <c r="E27" s="16"/>
      <c r="F27" s="16"/>
      <c r="G27" s="16"/>
      <c r="H27" s="16"/>
      <c r="I27" s="1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</row>
    <row r="28" spans="1:127" ht="22.5" customHeight="1">
      <c r="A28" s="153" t="s">
        <v>86</v>
      </c>
      <c r="B28" s="18">
        <v>10</v>
      </c>
      <c r="C28" s="19" t="s">
        <v>24</v>
      </c>
      <c r="D28" s="63" t="e">
        <f>ROUND(D26*$D$76,2)</f>
        <v>#REF!</v>
      </c>
      <c r="E28" s="63">
        <f>ROUND(E26*$D$76,2)</f>
        <v>591316.36</v>
      </c>
      <c r="F28" s="64" t="e">
        <f>ROUND(D28*$D$74,2)</f>
        <v>#REF!</v>
      </c>
      <c r="G28" s="64">
        <f>ROUND(E28*$D$74,2)</f>
        <v>136002.76</v>
      </c>
      <c r="H28" s="63" t="e">
        <f>SUM(D28:G28)</f>
        <v>#REF!</v>
      </c>
      <c r="I28" s="63" t="e">
        <f>D28</f>
        <v>#REF!</v>
      </c>
      <c r="J28" s="4"/>
      <c r="K28" s="17"/>
      <c r="L28" s="17"/>
      <c r="M28" s="17"/>
      <c r="N28" s="17"/>
      <c r="O28" s="17"/>
      <c r="P28" s="17"/>
      <c r="Q28" s="83" t="e">
        <f>I28/19</f>
        <v>#REF!</v>
      </c>
      <c r="R28" s="83" t="e">
        <f>Q28</f>
        <v>#REF!</v>
      </c>
      <c r="S28" s="83" t="e">
        <f t="shared" ref="S28:AI28" si="72">R28</f>
        <v>#REF!</v>
      </c>
      <c r="T28" s="83" t="e">
        <f t="shared" si="72"/>
        <v>#REF!</v>
      </c>
      <c r="U28" s="83" t="e">
        <f t="shared" si="72"/>
        <v>#REF!</v>
      </c>
      <c r="V28" s="83" t="e">
        <f t="shared" si="72"/>
        <v>#REF!</v>
      </c>
      <c r="W28" s="83" t="e">
        <f t="shared" si="72"/>
        <v>#REF!</v>
      </c>
      <c r="X28" s="83" t="e">
        <f t="shared" si="72"/>
        <v>#REF!</v>
      </c>
      <c r="Y28" s="83" t="e">
        <f t="shared" si="72"/>
        <v>#REF!</v>
      </c>
      <c r="Z28" s="83" t="e">
        <f t="shared" si="72"/>
        <v>#REF!</v>
      </c>
      <c r="AA28" s="83" t="e">
        <f t="shared" si="72"/>
        <v>#REF!</v>
      </c>
      <c r="AB28" s="83" t="e">
        <f t="shared" si="72"/>
        <v>#REF!</v>
      </c>
      <c r="AC28" s="83" t="e">
        <f t="shared" si="72"/>
        <v>#REF!</v>
      </c>
      <c r="AD28" s="83" t="e">
        <f t="shared" si="72"/>
        <v>#REF!</v>
      </c>
      <c r="AE28" s="83" t="e">
        <f t="shared" si="72"/>
        <v>#REF!</v>
      </c>
      <c r="AF28" s="83" t="e">
        <f t="shared" si="72"/>
        <v>#REF!</v>
      </c>
      <c r="AG28" s="83" t="e">
        <f t="shared" si="72"/>
        <v>#REF!</v>
      </c>
      <c r="AH28" s="83" t="e">
        <f t="shared" si="72"/>
        <v>#REF!</v>
      </c>
      <c r="AI28" s="83" t="e">
        <f t="shared" si="72"/>
        <v>#REF!</v>
      </c>
      <c r="AJ28" s="17"/>
      <c r="AK28" s="74" t="e">
        <f t="shared" ref="AK28" si="73">SUM(K28:AJ28)</f>
        <v>#REF!</v>
      </c>
      <c r="AL28" s="5" t="e">
        <f t="shared" ref="AL28" si="74">AK28=I28</f>
        <v>#REF!</v>
      </c>
      <c r="AO28" s="17"/>
      <c r="AP28" s="17"/>
      <c r="AQ28" s="17"/>
      <c r="AR28" s="17"/>
      <c r="AS28" s="17"/>
      <c r="AT28" s="17"/>
      <c r="AU28" s="62"/>
      <c r="AV28" s="128">
        <f>E28/18</f>
        <v>32850.908888888887</v>
      </c>
      <c r="AW28" s="128">
        <f t="shared" ref="AW28:BM28" si="75">AV28</f>
        <v>32850.908888888887</v>
      </c>
      <c r="AX28" s="128">
        <f t="shared" si="75"/>
        <v>32850.908888888887</v>
      </c>
      <c r="AY28" s="128">
        <f t="shared" si="75"/>
        <v>32850.908888888887</v>
      </c>
      <c r="AZ28" s="128">
        <f t="shared" si="75"/>
        <v>32850.908888888887</v>
      </c>
      <c r="BA28" s="128">
        <f t="shared" si="75"/>
        <v>32850.908888888887</v>
      </c>
      <c r="BB28" s="128">
        <f t="shared" si="75"/>
        <v>32850.908888888887</v>
      </c>
      <c r="BC28" s="128">
        <f t="shared" si="75"/>
        <v>32850.908888888887</v>
      </c>
      <c r="BD28" s="128">
        <f t="shared" si="75"/>
        <v>32850.908888888887</v>
      </c>
      <c r="BE28" s="128">
        <f t="shared" si="75"/>
        <v>32850.908888888887</v>
      </c>
      <c r="BF28" s="128">
        <f t="shared" si="75"/>
        <v>32850.908888888887</v>
      </c>
      <c r="BG28" s="128">
        <f t="shared" si="75"/>
        <v>32850.908888888887</v>
      </c>
      <c r="BH28" s="128">
        <f t="shared" si="75"/>
        <v>32850.908888888887</v>
      </c>
      <c r="BI28" s="128">
        <f t="shared" si="75"/>
        <v>32850.908888888887</v>
      </c>
      <c r="BJ28" s="128">
        <f t="shared" si="75"/>
        <v>32850.908888888887</v>
      </c>
      <c r="BK28" s="128">
        <f t="shared" si="75"/>
        <v>32850.908888888887</v>
      </c>
      <c r="BL28" s="128">
        <f t="shared" si="75"/>
        <v>32850.908888888887</v>
      </c>
      <c r="BM28" s="128">
        <f t="shared" si="75"/>
        <v>32850.908888888887</v>
      </c>
      <c r="BN28" s="17"/>
      <c r="BO28" s="74">
        <f t="shared" ref="BO28:BO29" si="76">SUM(AO28:BN28)</f>
        <v>591316.36</v>
      </c>
      <c r="BP28" s="5" t="b">
        <f>E28=BO28</f>
        <v>1</v>
      </c>
      <c r="BS28" s="37">
        <f>ROUND(K28*$D$74+AO28*$D$74,2)</f>
        <v>0</v>
      </c>
      <c r="BT28" s="37">
        <f t="shared" ref="BT28:CR38" si="77">ROUND(L28*$D$74+AP28*$D$74,2)</f>
        <v>0</v>
      </c>
      <c r="BU28" s="37">
        <f t="shared" si="77"/>
        <v>0</v>
      </c>
      <c r="BV28" s="37">
        <f t="shared" si="77"/>
        <v>0</v>
      </c>
      <c r="BW28" s="37">
        <f t="shared" si="77"/>
        <v>0</v>
      </c>
      <c r="BX28" s="37">
        <f t="shared" si="77"/>
        <v>0</v>
      </c>
      <c r="BY28" s="37" t="e">
        <f t="shared" si="77"/>
        <v>#REF!</v>
      </c>
      <c r="BZ28" s="37" t="e">
        <f t="shared" si="77"/>
        <v>#REF!</v>
      </c>
      <c r="CA28" s="37" t="e">
        <f t="shared" si="77"/>
        <v>#REF!</v>
      </c>
      <c r="CB28" s="37" t="e">
        <f t="shared" si="77"/>
        <v>#REF!</v>
      </c>
      <c r="CC28" s="37" t="e">
        <f t="shared" si="77"/>
        <v>#REF!</v>
      </c>
      <c r="CD28" s="37" t="e">
        <f t="shared" si="77"/>
        <v>#REF!</v>
      </c>
      <c r="CE28" s="37" t="e">
        <f t="shared" si="77"/>
        <v>#REF!</v>
      </c>
      <c r="CF28" s="37" t="e">
        <f t="shared" si="77"/>
        <v>#REF!</v>
      </c>
      <c r="CG28" s="37" t="e">
        <f t="shared" si="77"/>
        <v>#REF!</v>
      </c>
      <c r="CH28" s="37" t="e">
        <f t="shared" si="77"/>
        <v>#REF!</v>
      </c>
      <c r="CI28" s="37" t="e">
        <f t="shared" si="77"/>
        <v>#REF!</v>
      </c>
      <c r="CJ28" s="37" t="e">
        <f t="shared" si="77"/>
        <v>#REF!</v>
      </c>
      <c r="CK28" s="37" t="e">
        <f t="shared" si="77"/>
        <v>#REF!</v>
      </c>
      <c r="CL28" s="37" t="e">
        <f t="shared" si="77"/>
        <v>#REF!</v>
      </c>
      <c r="CM28" s="37" t="e">
        <f t="shared" si="77"/>
        <v>#REF!</v>
      </c>
      <c r="CN28" s="37" t="e">
        <f t="shared" si="77"/>
        <v>#REF!</v>
      </c>
      <c r="CO28" s="37" t="e">
        <f t="shared" si="77"/>
        <v>#REF!</v>
      </c>
      <c r="CP28" s="37" t="e">
        <f t="shared" si="77"/>
        <v>#REF!</v>
      </c>
      <c r="CQ28" s="37" t="e">
        <f>ROUND(AI28*$D$74+BM28*$D$74,2)-0.07</f>
        <v>#REF!</v>
      </c>
      <c r="CR28" s="37">
        <f t="shared" si="77"/>
        <v>0</v>
      </c>
      <c r="CS28" s="74" t="e">
        <f t="shared" ref="CS28:CS43" si="78">SUM(BS28:CR28)</f>
        <v>#REF!</v>
      </c>
      <c r="CT28" s="5" t="e">
        <f t="shared" ref="CT28:CT45" si="79">CS28=F28+G28</f>
        <v>#REF!</v>
      </c>
      <c r="CV28" s="37">
        <f t="shared" ref="CV28:CV43" si="80">K28+AO28+BS28</f>
        <v>0</v>
      </c>
      <c r="CW28" s="37">
        <f t="shared" ref="CW28:CW43" si="81">L28+AP28+BT28</f>
        <v>0</v>
      </c>
      <c r="CX28" s="37">
        <f t="shared" ref="CX28:CX43" si="82">M28+AQ28+BU28</f>
        <v>0</v>
      </c>
      <c r="CY28" s="37">
        <f t="shared" ref="CY28:CY43" si="83">N28+AR28+BV28</f>
        <v>0</v>
      </c>
      <c r="CZ28" s="37">
        <f t="shared" ref="CZ28:CZ43" si="84">O28+AS28+BW28</f>
        <v>0</v>
      </c>
      <c r="DA28" s="37">
        <f t="shared" ref="DA28:DA43" si="85">P28+AT28+BX28</f>
        <v>0</v>
      </c>
      <c r="DB28" s="37" t="e">
        <f t="shared" ref="DB28:DB43" si="86">Q28+AU28+BY28</f>
        <v>#REF!</v>
      </c>
      <c r="DC28" s="37" t="e">
        <f t="shared" ref="DC28:DC43" si="87">R28+AV28+BZ28</f>
        <v>#REF!</v>
      </c>
      <c r="DD28" s="37" t="e">
        <f t="shared" ref="DD28:DD43" si="88">S28+AW28+CA28</f>
        <v>#REF!</v>
      </c>
      <c r="DE28" s="37" t="e">
        <f t="shared" ref="DE28:DE43" si="89">T28+AX28+CB28</f>
        <v>#REF!</v>
      </c>
      <c r="DF28" s="37" t="e">
        <f t="shared" ref="DF28:DF43" si="90">U28+AY28+CC28</f>
        <v>#REF!</v>
      </c>
      <c r="DG28" s="37" t="e">
        <f t="shared" ref="DG28:DG43" si="91">V28+AZ28+CD28</f>
        <v>#REF!</v>
      </c>
      <c r="DH28" s="37" t="e">
        <f t="shared" ref="DH28:DH43" si="92">W28+BA28+CE28</f>
        <v>#REF!</v>
      </c>
      <c r="DI28" s="37" t="e">
        <f t="shared" ref="DI28:DI43" si="93">X28+BB28+CF28</f>
        <v>#REF!</v>
      </c>
      <c r="DJ28" s="37" t="e">
        <f t="shared" ref="DJ28:DJ43" si="94">Y28+BC28+CG28</f>
        <v>#REF!</v>
      </c>
      <c r="DK28" s="37" t="e">
        <f t="shared" ref="DK28:DK43" si="95">Z28+BD28+CH28</f>
        <v>#REF!</v>
      </c>
      <c r="DL28" s="37" t="e">
        <f t="shared" ref="DL28:DL43" si="96">AA28+BE28+CI28</f>
        <v>#REF!</v>
      </c>
      <c r="DM28" s="37" t="e">
        <f t="shared" ref="DM28:DM43" si="97">AB28+BF28+CJ28</f>
        <v>#REF!</v>
      </c>
      <c r="DN28" s="37" t="e">
        <f t="shared" ref="DN28:DN43" si="98">AC28+BG28+CK28</f>
        <v>#REF!</v>
      </c>
      <c r="DO28" s="37" t="e">
        <f t="shared" ref="DO28:DO43" si="99">AD28+BH28+CL28</f>
        <v>#REF!</v>
      </c>
      <c r="DP28" s="37" t="e">
        <f t="shared" ref="DP28:DP43" si="100">AE28+BI28+CM28</f>
        <v>#REF!</v>
      </c>
      <c r="DQ28" s="37" t="e">
        <f t="shared" ref="DQ28:DQ43" si="101">AF28+BJ28+CN28</f>
        <v>#REF!</v>
      </c>
      <c r="DR28" s="37" t="e">
        <f t="shared" ref="DR28:DR43" si="102">AG28+BK28+CO28</f>
        <v>#REF!</v>
      </c>
      <c r="DS28" s="37" t="e">
        <f t="shared" ref="DS28:DS43" si="103">AH28+BL28+CP28</f>
        <v>#REF!</v>
      </c>
      <c r="DT28" s="37" t="e">
        <f t="shared" ref="DT28:DT43" si="104">AI28+BM28+CQ28</f>
        <v>#REF!</v>
      </c>
      <c r="DU28" s="37">
        <f t="shared" ref="DU28:DU43" si="105">AJ28+BN28+CR28</f>
        <v>0</v>
      </c>
      <c r="DV28" s="74" t="e">
        <f t="shared" ref="DV28:DV43" si="106">SUM(CV28:DU28)</f>
        <v>#REF!</v>
      </c>
      <c r="DW28" s="1" t="e">
        <f t="shared" si="40"/>
        <v>#REF!</v>
      </c>
    </row>
    <row r="29" spans="1:127" ht="22.5" customHeight="1">
      <c r="A29" s="154"/>
      <c r="B29" s="18">
        <v>11</v>
      </c>
      <c r="C29" s="19" t="s">
        <v>25</v>
      </c>
      <c r="D29" s="63">
        <v>134146.34</v>
      </c>
      <c r="E29" s="63">
        <v>0</v>
      </c>
      <c r="F29" s="64">
        <f>ROUND(D29*$D$74,2)</f>
        <v>30853.66</v>
      </c>
      <c r="G29" s="64">
        <f>ROUND(E29*$D$74,2)</f>
        <v>0</v>
      </c>
      <c r="H29" s="63">
        <f>SUM(D29:G29)</f>
        <v>165000</v>
      </c>
      <c r="I29" s="63">
        <f>D29</f>
        <v>134146.34</v>
      </c>
      <c r="J29" s="4"/>
      <c r="K29" s="17"/>
      <c r="L29" s="17"/>
      <c r="M29" s="17"/>
      <c r="N29" s="17"/>
      <c r="O29" s="17"/>
      <c r="P29" s="83">
        <v>8130.08</v>
      </c>
      <c r="Q29" s="62"/>
      <c r="R29" s="17"/>
      <c r="S29" s="83">
        <v>37398.370000000003</v>
      </c>
      <c r="T29" s="17"/>
      <c r="U29" s="17"/>
      <c r="V29" s="17"/>
      <c r="W29" s="83">
        <f>S29</f>
        <v>37398.370000000003</v>
      </c>
      <c r="X29" s="17"/>
      <c r="Y29" s="17"/>
      <c r="Z29" s="17"/>
      <c r="AA29" s="83">
        <v>17073.169999999998</v>
      </c>
      <c r="AB29" s="17"/>
      <c r="AC29" s="17"/>
      <c r="AD29" s="17"/>
      <c r="AE29" s="83">
        <f>AA29</f>
        <v>17073.169999999998</v>
      </c>
      <c r="AF29" s="17"/>
      <c r="AG29" s="17"/>
      <c r="AH29" s="17"/>
      <c r="AI29" s="83">
        <v>17073.18</v>
      </c>
      <c r="AJ29" s="17"/>
      <c r="AK29" s="74">
        <f t="shared" ref="AK29" si="107">SUM(K29:AJ29)</f>
        <v>134146.34</v>
      </c>
      <c r="AL29" s="5" t="b">
        <f t="shared" ref="AL29" si="108">AK29=I29</f>
        <v>1</v>
      </c>
      <c r="AO29" s="17"/>
      <c r="AP29" s="17"/>
      <c r="AQ29" s="17"/>
      <c r="AR29" s="17"/>
      <c r="AS29" s="24"/>
      <c r="AT29" s="62"/>
      <c r="AU29" s="62"/>
      <c r="AV29" s="24"/>
      <c r="AW29" s="62"/>
      <c r="AX29" s="24"/>
      <c r="AY29" s="24"/>
      <c r="AZ29" s="24"/>
      <c r="BA29" s="62"/>
      <c r="BB29" s="24"/>
      <c r="BC29" s="24"/>
      <c r="BD29" s="24"/>
      <c r="BE29" s="62"/>
      <c r="BF29" s="24"/>
      <c r="BG29" s="24"/>
      <c r="BH29" s="24"/>
      <c r="BI29" s="62"/>
      <c r="BJ29" s="24"/>
      <c r="BK29" s="24"/>
      <c r="BL29" s="24"/>
      <c r="BM29" s="62"/>
      <c r="BN29" s="24"/>
      <c r="BO29" s="74">
        <f t="shared" si="76"/>
        <v>0</v>
      </c>
      <c r="BP29" s="5" t="b">
        <f t="shared" ref="BP29:BP45" si="109">E29=BO29</f>
        <v>1</v>
      </c>
      <c r="BS29" s="37">
        <f t="shared" ref="BS29:BS38" si="110">ROUND(K29*$D$74+AO29*$D$74,2)</f>
        <v>0</v>
      </c>
      <c r="BT29" s="37">
        <f t="shared" si="77"/>
        <v>0</v>
      </c>
      <c r="BU29" s="37">
        <f t="shared" si="77"/>
        <v>0</v>
      </c>
      <c r="BV29" s="37">
        <f t="shared" si="77"/>
        <v>0</v>
      </c>
      <c r="BW29" s="37">
        <f t="shared" si="77"/>
        <v>0</v>
      </c>
      <c r="BX29" s="37">
        <f t="shared" si="77"/>
        <v>1869.92</v>
      </c>
      <c r="BY29" s="37">
        <f t="shared" si="77"/>
        <v>0</v>
      </c>
      <c r="BZ29" s="37">
        <f t="shared" si="77"/>
        <v>0</v>
      </c>
      <c r="CA29" s="37">
        <f t="shared" si="77"/>
        <v>8601.6299999999992</v>
      </c>
      <c r="CB29" s="37">
        <f t="shared" si="77"/>
        <v>0</v>
      </c>
      <c r="CC29" s="37">
        <f t="shared" si="77"/>
        <v>0</v>
      </c>
      <c r="CD29" s="37">
        <f t="shared" si="77"/>
        <v>0</v>
      </c>
      <c r="CE29" s="37">
        <f t="shared" si="77"/>
        <v>8601.6299999999992</v>
      </c>
      <c r="CF29" s="37">
        <f t="shared" si="77"/>
        <v>0</v>
      </c>
      <c r="CG29" s="37">
        <f t="shared" si="77"/>
        <v>0</v>
      </c>
      <c r="CH29" s="37">
        <f t="shared" si="77"/>
        <v>0</v>
      </c>
      <c r="CI29" s="37">
        <f t="shared" si="77"/>
        <v>3926.83</v>
      </c>
      <c r="CJ29" s="37">
        <f t="shared" si="77"/>
        <v>0</v>
      </c>
      <c r="CK29" s="37">
        <f t="shared" si="77"/>
        <v>0</v>
      </c>
      <c r="CL29" s="37">
        <f t="shared" si="77"/>
        <v>0</v>
      </c>
      <c r="CM29" s="37">
        <f t="shared" si="77"/>
        <v>3926.83</v>
      </c>
      <c r="CN29" s="37">
        <f t="shared" si="77"/>
        <v>0</v>
      </c>
      <c r="CO29" s="37">
        <f t="shared" si="77"/>
        <v>0</v>
      </c>
      <c r="CP29" s="37">
        <f t="shared" si="77"/>
        <v>0</v>
      </c>
      <c r="CQ29" s="37">
        <f>ROUND(AI29*$D$74+BM29*$D$74,2)-0.01</f>
        <v>3926.8199999999997</v>
      </c>
      <c r="CR29" s="37">
        <f t="shared" si="77"/>
        <v>0</v>
      </c>
      <c r="CS29" s="74">
        <f t="shared" si="78"/>
        <v>30853.660000000003</v>
      </c>
      <c r="CT29" s="5" t="b">
        <f t="shared" si="79"/>
        <v>1</v>
      </c>
      <c r="CV29" s="37">
        <f t="shared" si="80"/>
        <v>0</v>
      </c>
      <c r="CW29" s="37">
        <f t="shared" si="81"/>
        <v>0</v>
      </c>
      <c r="CX29" s="37">
        <f t="shared" si="82"/>
        <v>0</v>
      </c>
      <c r="CY29" s="37">
        <f t="shared" si="83"/>
        <v>0</v>
      </c>
      <c r="CZ29" s="37">
        <f t="shared" si="84"/>
        <v>0</v>
      </c>
      <c r="DA29" s="37">
        <f t="shared" si="85"/>
        <v>10000</v>
      </c>
      <c r="DB29" s="37">
        <f t="shared" si="86"/>
        <v>0</v>
      </c>
      <c r="DC29" s="37">
        <f t="shared" si="87"/>
        <v>0</v>
      </c>
      <c r="DD29" s="37">
        <f t="shared" si="88"/>
        <v>46000</v>
      </c>
      <c r="DE29" s="37">
        <f t="shared" si="89"/>
        <v>0</v>
      </c>
      <c r="DF29" s="37">
        <f t="shared" si="90"/>
        <v>0</v>
      </c>
      <c r="DG29" s="37">
        <f t="shared" si="91"/>
        <v>0</v>
      </c>
      <c r="DH29" s="37">
        <f t="shared" si="92"/>
        <v>46000</v>
      </c>
      <c r="DI29" s="37">
        <f t="shared" si="93"/>
        <v>0</v>
      </c>
      <c r="DJ29" s="37">
        <f t="shared" si="94"/>
        <v>0</v>
      </c>
      <c r="DK29" s="37">
        <f t="shared" si="95"/>
        <v>0</v>
      </c>
      <c r="DL29" s="37">
        <f t="shared" si="96"/>
        <v>21000</v>
      </c>
      <c r="DM29" s="37">
        <f t="shared" si="97"/>
        <v>0</v>
      </c>
      <c r="DN29" s="37">
        <f t="shared" si="98"/>
        <v>0</v>
      </c>
      <c r="DO29" s="37">
        <f t="shared" si="99"/>
        <v>0</v>
      </c>
      <c r="DP29" s="37">
        <f t="shared" si="100"/>
        <v>21000</v>
      </c>
      <c r="DQ29" s="37">
        <f t="shared" si="101"/>
        <v>0</v>
      </c>
      <c r="DR29" s="37">
        <f t="shared" si="102"/>
        <v>0</v>
      </c>
      <c r="DS29" s="37">
        <f t="shared" si="103"/>
        <v>0</v>
      </c>
      <c r="DT29" s="37">
        <f t="shared" si="104"/>
        <v>21000</v>
      </c>
      <c r="DU29" s="37">
        <f t="shared" si="105"/>
        <v>0</v>
      </c>
      <c r="DV29" s="74">
        <f t="shared" si="106"/>
        <v>165000</v>
      </c>
      <c r="DW29" s="1" t="b">
        <f t="shared" si="40"/>
        <v>1</v>
      </c>
    </row>
    <row r="30" spans="1:127" ht="22.5" customHeight="1">
      <c r="A30" s="154"/>
      <c r="B30" s="18">
        <v>12</v>
      </c>
      <c r="C30" s="19" t="s">
        <v>26</v>
      </c>
      <c r="D30" s="63">
        <f t="shared" ref="D30:I30" si="111">D31+D32+D33+D34+D35</f>
        <v>0</v>
      </c>
      <c r="E30" s="63">
        <f t="shared" si="111"/>
        <v>389000</v>
      </c>
      <c r="F30" s="63">
        <f t="shared" si="111"/>
        <v>0</v>
      </c>
      <c r="G30" s="63">
        <f t="shared" si="111"/>
        <v>89470</v>
      </c>
      <c r="H30" s="63">
        <f t="shared" si="111"/>
        <v>478470</v>
      </c>
      <c r="I30" s="63">
        <f t="shared" si="111"/>
        <v>0</v>
      </c>
      <c r="J30" s="4"/>
      <c r="K30" s="17"/>
      <c r="L30" s="17"/>
      <c r="M30" s="17"/>
      <c r="N30" s="17"/>
      <c r="O30" s="17"/>
      <c r="P30" s="83">
        <f>P31+P32+P33+P34+P35</f>
        <v>0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4">
        <f t="shared" ref="AK30:AK36" si="112">SUM(K30:AJ30)</f>
        <v>0</v>
      </c>
      <c r="AL30" s="5" t="b">
        <f t="shared" ref="AL30:AL35" si="113">AK30=I30</f>
        <v>1</v>
      </c>
      <c r="AO30" s="17"/>
      <c r="AP30" s="17"/>
      <c r="AQ30" s="17"/>
      <c r="AR30" s="17"/>
      <c r="AS30" s="17"/>
      <c r="AT30" s="128">
        <f>AT31+AT32+AT33+AT34+AT35</f>
        <v>389000</v>
      </c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74">
        <f t="shared" ref="BO30:BO36" si="114">SUM(AO30:BN30)</f>
        <v>389000</v>
      </c>
      <c r="BP30" s="5" t="b">
        <f t="shared" si="109"/>
        <v>1</v>
      </c>
      <c r="BS30" s="37">
        <f t="shared" si="110"/>
        <v>0</v>
      </c>
      <c r="BT30" s="37">
        <f t="shared" si="77"/>
        <v>0</v>
      </c>
      <c r="BU30" s="37">
        <f t="shared" si="77"/>
        <v>0</v>
      </c>
      <c r="BV30" s="37">
        <f t="shared" si="77"/>
        <v>0</v>
      </c>
      <c r="BW30" s="37">
        <f t="shared" si="77"/>
        <v>0</v>
      </c>
      <c r="BX30" s="37">
        <f t="shared" si="77"/>
        <v>89470</v>
      </c>
      <c r="BY30" s="37">
        <f t="shared" si="77"/>
        <v>0</v>
      </c>
      <c r="BZ30" s="37">
        <f t="shared" si="77"/>
        <v>0</v>
      </c>
      <c r="CA30" s="37">
        <f t="shared" si="77"/>
        <v>0</v>
      </c>
      <c r="CB30" s="37">
        <f t="shared" si="77"/>
        <v>0</v>
      </c>
      <c r="CC30" s="37">
        <f t="shared" si="77"/>
        <v>0</v>
      </c>
      <c r="CD30" s="37">
        <f t="shared" si="77"/>
        <v>0</v>
      </c>
      <c r="CE30" s="37">
        <f t="shared" si="77"/>
        <v>0</v>
      </c>
      <c r="CF30" s="37">
        <f t="shared" si="77"/>
        <v>0</v>
      </c>
      <c r="CG30" s="37">
        <f t="shared" si="77"/>
        <v>0</v>
      </c>
      <c r="CH30" s="37">
        <f t="shared" si="77"/>
        <v>0</v>
      </c>
      <c r="CI30" s="37">
        <f t="shared" si="77"/>
        <v>0</v>
      </c>
      <c r="CJ30" s="37">
        <f t="shared" si="77"/>
        <v>0</v>
      </c>
      <c r="CK30" s="37">
        <f t="shared" si="77"/>
        <v>0</v>
      </c>
      <c r="CL30" s="37">
        <f t="shared" si="77"/>
        <v>0</v>
      </c>
      <c r="CM30" s="37">
        <f t="shared" si="77"/>
        <v>0</v>
      </c>
      <c r="CN30" s="37">
        <f t="shared" si="77"/>
        <v>0</v>
      </c>
      <c r="CO30" s="37">
        <f t="shared" si="77"/>
        <v>0</v>
      </c>
      <c r="CP30" s="37">
        <f t="shared" si="77"/>
        <v>0</v>
      </c>
      <c r="CQ30" s="37">
        <f t="shared" si="77"/>
        <v>0</v>
      </c>
      <c r="CR30" s="37">
        <f t="shared" si="77"/>
        <v>0</v>
      </c>
      <c r="CS30" s="74">
        <f t="shared" si="78"/>
        <v>89470</v>
      </c>
      <c r="CT30" s="5" t="b">
        <f t="shared" si="79"/>
        <v>1</v>
      </c>
      <c r="CV30" s="37">
        <f t="shared" si="80"/>
        <v>0</v>
      </c>
      <c r="CW30" s="37">
        <f t="shared" si="81"/>
        <v>0</v>
      </c>
      <c r="CX30" s="37">
        <f t="shared" si="82"/>
        <v>0</v>
      </c>
      <c r="CY30" s="37">
        <f t="shared" si="83"/>
        <v>0</v>
      </c>
      <c r="CZ30" s="37">
        <f t="shared" si="84"/>
        <v>0</v>
      </c>
      <c r="DA30" s="37">
        <f t="shared" si="85"/>
        <v>478470</v>
      </c>
      <c r="DB30" s="37">
        <f t="shared" si="86"/>
        <v>0</v>
      </c>
      <c r="DC30" s="37">
        <f t="shared" si="87"/>
        <v>0</v>
      </c>
      <c r="DD30" s="37">
        <f t="shared" si="88"/>
        <v>0</v>
      </c>
      <c r="DE30" s="37">
        <f t="shared" si="89"/>
        <v>0</v>
      </c>
      <c r="DF30" s="37">
        <f t="shared" si="90"/>
        <v>0</v>
      </c>
      <c r="DG30" s="37">
        <f t="shared" si="91"/>
        <v>0</v>
      </c>
      <c r="DH30" s="37">
        <f t="shared" si="92"/>
        <v>0</v>
      </c>
      <c r="DI30" s="37">
        <f t="shared" si="93"/>
        <v>0</v>
      </c>
      <c r="DJ30" s="37">
        <f t="shared" si="94"/>
        <v>0</v>
      </c>
      <c r="DK30" s="37">
        <f t="shared" si="95"/>
        <v>0</v>
      </c>
      <c r="DL30" s="37">
        <f t="shared" si="96"/>
        <v>0</v>
      </c>
      <c r="DM30" s="37">
        <f t="shared" si="97"/>
        <v>0</v>
      </c>
      <c r="DN30" s="37">
        <f t="shared" si="98"/>
        <v>0</v>
      </c>
      <c r="DO30" s="37">
        <f t="shared" si="99"/>
        <v>0</v>
      </c>
      <c r="DP30" s="37">
        <f t="shared" si="100"/>
        <v>0</v>
      </c>
      <c r="DQ30" s="37">
        <f t="shared" si="101"/>
        <v>0</v>
      </c>
      <c r="DR30" s="37">
        <f t="shared" si="102"/>
        <v>0</v>
      </c>
      <c r="DS30" s="37">
        <f t="shared" si="103"/>
        <v>0</v>
      </c>
      <c r="DT30" s="37">
        <f t="shared" si="104"/>
        <v>0</v>
      </c>
      <c r="DU30" s="37">
        <f t="shared" si="105"/>
        <v>0</v>
      </c>
      <c r="DV30" s="74">
        <f t="shared" si="106"/>
        <v>478470</v>
      </c>
      <c r="DW30" s="1" t="b">
        <f t="shared" si="40"/>
        <v>1</v>
      </c>
    </row>
    <row r="31" spans="1:127" ht="22.5" hidden="1" customHeight="1" outlineLevel="1">
      <c r="A31" s="154"/>
      <c r="B31" s="21" t="s">
        <v>27</v>
      </c>
      <c r="C31" s="22" t="s">
        <v>26</v>
      </c>
      <c r="D31" s="23">
        <v>0</v>
      </c>
      <c r="E31" s="23">
        <v>29000</v>
      </c>
      <c r="F31" s="116">
        <f>ROUND(D31*$D$74,2)</f>
        <v>0</v>
      </c>
      <c r="G31" s="116">
        <f>ROUND(E31*$D$74,2)</f>
        <v>6670</v>
      </c>
      <c r="H31" s="23">
        <f>SUM(D31:G31)</f>
        <v>35670</v>
      </c>
      <c r="I31" s="117">
        <f>D31</f>
        <v>0</v>
      </c>
      <c r="J31" s="4"/>
      <c r="K31" s="17"/>
      <c r="L31" s="17"/>
      <c r="M31" s="17"/>
      <c r="N31" s="17"/>
      <c r="O31" s="17"/>
      <c r="P31" s="83">
        <f t="shared" ref="P31:P35" si="115">I31</f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4">
        <f t="shared" si="112"/>
        <v>0</v>
      </c>
      <c r="AL31" s="5" t="b">
        <f t="shared" si="113"/>
        <v>1</v>
      </c>
      <c r="AO31" s="17"/>
      <c r="AP31" s="17"/>
      <c r="AQ31" s="17"/>
      <c r="AR31" s="17"/>
      <c r="AS31" s="17"/>
      <c r="AT31" s="130">
        <v>29000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74">
        <f t="shared" si="114"/>
        <v>29000</v>
      </c>
      <c r="BP31" s="5" t="b">
        <f t="shared" si="109"/>
        <v>1</v>
      </c>
      <c r="BS31" s="37">
        <f t="shared" si="110"/>
        <v>0</v>
      </c>
      <c r="BT31" s="37">
        <f t="shared" si="77"/>
        <v>0</v>
      </c>
      <c r="BU31" s="37">
        <f t="shared" si="77"/>
        <v>0</v>
      </c>
      <c r="BV31" s="37">
        <f t="shared" si="77"/>
        <v>0</v>
      </c>
      <c r="BW31" s="37">
        <f t="shared" si="77"/>
        <v>0</v>
      </c>
      <c r="BX31" s="37">
        <f t="shared" si="77"/>
        <v>6670</v>
      </c>
      <c r="BY31" s="37">
        <f t="shared" si="77"/>
        <v>0</v>
      </c>
      <c r="BZ31" s="37">
        <f t="shared" si="77"/>
        <v>0</v>
      </c>
      <c r="CA31" s="37">
        <f t="shared" si="77"/>
        <v>0</v>
      </c>
      <c r="CB31" s="37">
        <f t="shared" si="77"/>
        <v>0</v>
      </c>
      <c r="CC31" s="37">
        <f t="shared" si="77"/>
        <v>0</v>
      </c>
      <c r="CD31" s="37">
        <f t="shared" si="77"/>
        <v>0</v>
      </c>
      <c r="CE31" s="37">
        <f t="shared" si="77"/>
        <v>0</v>
      </c>
      <c r="CF31" s="37">
        <f t="shared" si="77"/>
        <v>0</v>
      </c>
      <c r="CG31" s="37">
        <f t="shared" si="77"/>
        <v>0</v>
      </c>
      <c r="CH31" s="37">
        <f t="shared" si="77"/>
        <v>0</v>
      </c>
      <c r="CI31" s="37">
        <f t="shared" si="77"/>
        <v>0</v>
      </c>
      <c r="CJ31" s="37">
        <f t="shared" si="77"/>
        <v>0</v>
      </c>
      <c r="CK31" s="37">
        <f t="shared" si="77"/>
        <v>0</v>
      </c>
      <c r="CL31" s="37">
        <f t="shared" si="77"/>
        <v>0</v>
      </c>
      <c r="CM31" s="37">
        <f t="shared" si="77"/>
        <v>0</v>
      </c>
      <c r="CN31" s="37">
        <f t="shared" si="77"/>
        <v>0</v>
      </c>
      <c r="CO31" s="37">
        <f t="shared" si="77"/>
        <v>0</v>
      </c>
      <c r="CP31" s="37">
        <f t="shared" si="77"/>
        <v>0</v>
      </c>
      <c r="CQ31" s="37">
        <f t="shared" si="77"/>
        <v>0</v>
      </c>
      <c r="CR31" s="37">
        <f t="shared" si="77"/>
        <v>0</v>
      </c>
      <c r="CS31" s="74">
        <f t="shared" si="78"/>
        <v>6670</v>
      </c>
      <c r="CT31" s="5" t="b">
        <f t="shared" si="79"/>
        <v>1</v>
      </c>
      <c r="CV31" s="37">
        <f t="shared" si="80"/>
        <v>0</v>
      </c>
      <c r="CW31" s="37">
        <f t="shared" si="81"/>
        <v>0</v>
      </c>
      <c r="CX31" s="37">
        <f t="shared" si="82"/>
        <v>0</v>
      </c>
      <c r="CY31" s="37">
        <f t="shared" si="83"/>
        <v>0</v>
      </c>
      <c r="CZ31" s="37">
        <f t="shared" si="84"/>
        <v>0</v>
      </c>
      <c r="DA31" s="37">
        <f t="shared" si="85"/>
        <v>35670</v>
      </c>
      <c r="DB31" s="37">
        <f t="shared" si="86"/>
        <v>0</v>
      </c>
      <c r="DC31" s="37">
        <f t="shared" si="87"/>
        <v>0</v>
      </c>
      <c r="DD31" s="37">
        <f t="shared" si="88"/>
        <v>0</v>
      </c>
      <c r="DE31" s="37">
        <f t="shared" si="89"/>
        <v>0</v>
      </c>
      <c r="DF31" s="37">
        <f t="shared" si="90"/>
        <v>0</v>
      </c>
      <c r="DG31" s="37">
        <f t="shared" si="91"/>
        <v>0</v>
      </c>
      <c r="DH31" s="37">
        <f t="shared" si="92"/>
        <v>0</v>
      </c>
      <c r="DI31" s="37">
        <f t="shared" si="93"/>
        <v>0</v>
      </c>
      <c r="DJ31" s="37">
        <f t="shared" si="94"/>
        <v>0</v>
      </c>
      <c r="DK31" s="37">
        <f t="shared" si="95"/>
        <v>0</v>
      </c>
      <c r="DL31" s="37">
        <f t="shared" si="96"/>
        <v>0</v>
      </c>
      <c r="DM31" s="37">
        <f t="shared" si="97"/>
        <v>0</v>
      </c>
      <c r="DN31" s="37">
        <f t="shared" si="98"/>
        <v>0</v>
      </c>
      <c r="DO31" s="37">
        <f t="shared" si="99"/>
        <v>0</v>
      </c>
      <c r="DP31" s="37">
        <f t="shared" si="100"/>
        <v>0</v>
      </c>
      <c r="DQ31" s="37">
        <f t="shared" si="101"/>
        <v>0</v>
      </c>
      <c r="DR31" s="37">
        <f t="shared" si="102"/>
        <v>0</v>
      </c>
      <c r="DS31" s="37">
        <f t="shared" si="103"/>
        <v>0</v>
      </c>
      <c r="DT31" s="37">
        <f t="shared" si="104"/>
        <v>0</v>
      </c>
      <c r="DU31" s="37">
        <f t="shared" si="105"/>
        <v>0</v>
      </c>
      <c r="DV31" s="74">
        <f t="shared" si="106"/>
        <v>35670</v>
      </c>
      <c r="DW31" s="1" t="b">
        <f t="shared" si="40"/>
        <v>1</v>
      </c>
    </row>
    <row r="32" spans="1:127" ht="22.5" hidden="1" customHeight="1" outlineLevel="1">
      <c r="A32" s="154"/>
      <c r="B32" s="21" t="s">
        <v>28</v>
      </c>
      <c r="C32" s="22" t="s">
        <v>29</v>
      </c>
      <c r="D32" s="23">
        <v>0</v>
      </c>
      <c r="E32" s="23">
        <v>150000</v>
      </c>
      <c r="F32" s="116">
        <f t="shared" ref="F32:F35" si="116">ROUND(D32*$D$74,2)</f>
        <v>0</v>
      </c>
      <c r="G32" s="116">
        <f t="shared" ref="G32:G35" si="117">ROUND(E32*$D$74,2)</f>
        <v>34500</v>
      </c>
      <c r="H32" s="23">
        <f t="shared" ref="H32:H35" si="118">SUM(D32:G32)</f>
        <v>184500</v>
      </c>
      <c r="I32" s="117">
        <f>D32</f>
        <v>0</v>
      </c>
      <c r="J32" s="4"/>
      <c r="K32" s="17"/>
      <c r="L32" s="17"/>
      <c r="M32" s="17"/>
      <c r="N32" s="17"/>
      <c r="O32" s="17"/>
      <c r="P32" s="83">
        <f t="shared" si="115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74">
        <f t="shared" si="112"/>
        <v>0</v>
      </c>
      <c r="AL32" s="5" t="b">
        <f t="shared" si="113"/>
        <v>1</v>
      </c>
      <c r="AO32" s="17"/>
      <c r="AP32" s="17"/>
      <c r="AQ32" s="17"/>
      <c r="AR32" s="17"/>
      <c r="AS32" s="17"/>
      <c r="AT32" s="130">
        <v>150000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74">
        <f t="shared" si="114"/>
        <v>150000</v>
      </c>
      <c r="BP32" s="5" t="b">
        <f t="shared" si="109"/>
        <v>1</v>
      </c>
      <c r="BS32" s="37">
        <f t="shared" si="110"/>
        <v>0</v>
      </c>
      <c r="BT32" s="37">
        <f t="shared" si="77"/>
        <v>0</v>
      </c>
      <c r="BU32" s="37">
        <f t="shared" si="77"/>
        <v>0</v>
      </c>
      <c r="BV32" s="37">
        <f t="shared" si="77"/>
        <v>0</v>
      </c>
      <c r="BW32" s="37">
        <f t="shared" si="77"/>
        <v>0</v>
      </c>
      <c r="BX32" s="37">
        <f t="shared" si="77"/>
        <v>34500</v>
      </c>
      <c r="BY32" s="37">
        <f t="shared" si="77"/>
        <v>0</v>
      </c>
      <c r="BZ32" s="37">
        <f t="shared" si="77"/>
        <v>0</v>
      </c>
      <c r="CA32" s="37">
        <f t="shared" si="77"/>
        <v>0</v>
      </c>
      <c r="CB32" s="37">
        <f t="shared" si="77"/>
        <v>0</v>
      </c>
      <c r="CC32" s="37">
        <f t="shared" si="77"/>
        <v>0</v>
      </c>
      <c r="CD32" s="37">
        <f t="shared" si="77"/>
        <v>0</v>
      </c>
      <c r="CE32" s="37">
        <f t="shared" si="77"/>
        <v>0</v>
      </c>
      <c r="CF32" s="37">
        <f t="shared" si="77"/>
        <v>0</v>
      </c>
      <c r="CG32" s="37">
        <f t="shared" si="77"/>
        <v>0</v>
      </c>
      <c r="CH32" s="37">
        <f t="shared" si="77"/>
        <v>0</v>
      </c>
      <c r="CI32" s="37">
        <f t="shared" si="77"/>
        <v>0</v>
      </c>
      <c r="CJ32" s="37">
        <f t="shared" si="77"/>
        <v>0</v>
      </c>
      <c r="CK32" s="37">
        <f t="shared" si="77"/>
        <v>0</v>
      </c>
      <c r="CL32" s="37">
        <f t="shared" si="77"/>
        <v>0</v>
      </c>
      <c r="CM32" s="37">
        <f t="shared" si="77"/>
        <v>0</v>
      </c>
      <c r="CN32" s="37">
        <f t="shared" si="77"/>
        <v>0</v>
      </c>
      <c r="CO32" s="37">
        <f t="shared" si="77"/>
        <v>0</v>
      </c>
      <c r="CP32" s="37">
        <f t="shared" si="77"/>
        <v>0</v>
      </c>
      <c r="CQ32" s="37">
        <f t="shared" si="77"/>
        <v>0</v>
      </c>
      <c r="CR32" s="37">
        <f t="shared" si="77"/>
        <v>0</v>
      </c>
      <c r="CS32" s="74">
        <f t="shared" si="78"/>
        <v>34500</v>
      </c>
      <c r="CT32" s="5" t="b">
        <f t="shared" si="79"/>
        <v>1</v>
      </c>
      <c r="CV32" s="37">
        <f t="shared" si="80"/>
        <v>0</v>
      </c>
      <c r="CW32" s="37">
        <f t="shared" si="81"/>
        <v>0</v>
      </c>
      <c r="CX32" s="37">
        <f t="shared" si="82"/>
        <v>0</v>
      </c>
      <c r="CY32" s="37">
        <f t="shared" si="83"/>
        <v>0</v>
      </c>
      <c r="CZ32" s="37">
        <f t="shared" si="84"/>
        <v>0</v>
      </c>
      <c r="DA32" s="37">
        <f t="shared" si="85"/>
        <v>184500</v>
      </c>
      <c r="DB32" s="37">
        <f t="shared" si="86"/>
        <v>0</v>
      </c>
      <c r="DC32" s="37">
        <f t="shared" si="87"/>
        <v>0</v>
      </c>
      <c r="DD32" s="37">
        <f t="shared" si="88"/>
        <v>0</v>
      </c>
      <c r="DE32" s="37">
        <f t="shared" si="89"/>
        <v>0</v>
      </c>
      <c r="DF32" s="37">
        <f t="shared" si="90"/>
        <v>0</v>
      </c>
      <c r="DG32" s="37">
        <f t="shared" si="91"/>
        <v>0</v>
      </c>
      <c r="DH32" s="37">
        <f t="shared" si="92"/>
        <v>0</v>
      </c>
      <c r="DI32" s="37">
        <f t="shared" si="93"/>
        <v>0</v>
      </c>
      <c r="DJ32" s="37">
        <f t="shared" si="94"/>
        <v>0</v>
      </c>
      <c r="DK32" s="37">
        <f t="shared" si="95"/>
        <v>0</v>
      </c>
      <c r="DL32" s="37">
        <f t="shared" si="96"/>
        <v>0</v>
      </c>
      <c r="DM32" s="37">
        <f t="shared" si="97"/>
        <v>0</v>
      </c>
      <c r="DN32" s="37">
        <f t="shared" si="98"/>
        <v>0</v>
      </c>
      <c r="DO32" s="37">
        <f t="shared" si="99"/>
        <v>0</v>
      </c>
      <c r="DP32" s="37">
        <f t="shared" si="100"/>
        <v>0</v>
      </c>
      <c r="DQ32" s="37">
        <f t="shared" si="101"/>
        <v>0</v>
      </c>
      <c r="DR32" s="37">
        <f t="shared" si="102"/>
        <v>0</v>
      </c>
      <c r="DS32" s="37">
        <f t="shared" si="103"/>
        <v>0</v>
      </c>
      <c r="DT32" s="37">
        <f t="shared" si="104"/>
        <v>0</v>
      </c>
      <c r="DU32" s="37">
        <f t="shared" si="105"/>
        <v>0</v>
      </c>
      <c r="DV32" s="74">
        <f t="shared" si="106"/>
        <v>184500</v>
      </c>
      <c r="DW32" s="1" t="b">
        <f t="shared" si="40"/>
        <v>1</v>
      </c>
    </row>
    <row r="33" spans="1:127" ht="22.5" hidden="1" customHeight="1" outlineLevel="1">
      <c r="A33" s="154"/>
      <c r="B33" s="21" t="s">
        <v>30</v>
      </c>
      <c r="C33" s="22" t="s">
        <v>31</v>
      </c>
      <c r="D33" s="23">
        <v>0</v>
      </c>
      <c r="E33" s="23">
        <v>100000</v>
      </c>
      <c r="F33" s="116">
        <f t="shared" si="116"/>
        <v>0</v>
      </c>
      <c r="G33" s="116">
        <f t="shared" si="117"/>
        <v>23000</v>
      </c>
      <c r="H33" s="23">
        <f t="shared" si="118"/>
        <v>123000</v>
      </c>
      <c r="I33" s="117">
        <f>D33</f>
        <v>0</v>
      </c>
      <c r="J33" s="4"/>
      <c r="K33" s="17"/>
      <c r="L33" s="17"/>
      <c r="M33" s="17"/>
      <c r="N33" s="17"/>
      <c r="O33" s="17"/>
      <c r="P33" s="83">
        <f t="shared" si="115"/>
        <v>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74">
        <f t="shared" si="112"/>
        <v>0</v>
      </c>
      <c r="AL33" s="5" t="b">
        <f t="shared" si="113"/>
        <v>1</v>
      </c>
      <c r="AO33" s="17"/>
      <c r="AP33" s="17"/>
      <c r="AQ33" s="17"/>
      <c r="AR33" s="17"/>
      <c r="AS33" s="17"/>
      <c r="AT33" s="130">
        <v>100000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74">
        <f t="shared" si="114"/>
        <v>100000</v>
      </c>
      <c r="BP33" s="5" t="b">
        <f t="shared" si="109"/>
        <v>1</v>
      </c>
      <c r="BS33" s="37">
        <f t="shared" si="110"/>
        <v>0</v>
      </c>
      <c r="BT33" s="37">
        <f t="shared" si="77"/>
        <v>0</v>
      </c>
      <c r="BU33" s="37">
        <f t="shared" si="77"/>
        <v>0</v>
      </c>
      <c r="BV33" s="37">
        <f t="shared" si="77"/>
        <v>0</v>
      </c>
      <c r="BW33" s="37">
        <f t="shared" si="77"/>
        <v>0</v>
      </c>
      <c r="BX33" s="37">
        <f t="shared" si="77"/>
        <v>23000</v>
      </c>
      <c r="BY33" s="37">
        <f t="shared" si="77"/>
        <v>0</v>
      </c>
      <c r="BZ33" s="37">
        <f t="shared" si="77"/>
        <v>0</v>
      </c>
      <c r="CA33" s="37">
        <f t="shared" si="77"/>
        <v>0</v>
      </c>
      <c r="CB33" s="37">
        <f t="shared" si="77"/>
        <v>0</v>
      </c>
      <c r="CC33" s="37">
        <f t="shared" si="77"/>
        <v>0</v>
      </c>
      <c r="CD33" s="37">
        <f t="shared" si="77"/>
        <v>0</v>
      </c>
      <c r="CE33" s="37">
        <f t="shared" si="77"/>
        <v>0</v>
      </c>
      <c r="CF33" s="37">
        <f t="shared" si="77"/>
        <v>0</v>
      </c>
      <c r="CG33" s="37">
        <f t="shared" si="77"/>
        <v>0</v>
      </c>
      <c r="CH33" s="37">
        <f t="shared" si="77"/>
        <v>0</v>
      </c>
      <c r="CI33" s="37">
        <f t="shared" si="77"/>
        <v>0</v>
      </c>
      <c r="CJ33" s="37">
        <f t="shared" si="77"/>
        <v>0</v>
      </c>
      <c r="CK33" s="37">
        <f t="shared" si="77"/>
        <v>0</v>
      </c>
      <c r="CL33" s="37">
        <f t="shared" si="77"/>
        <v>0</v>
      </c>
      <c r="CM33" s="37">
        <f t="shared" si="77"/>
        <v>0</v>
      </c>
      <c r="CN33" s="37">
        <f t="shared" si="77"/>
        <v>0</v>
      </c>
      <c r="CO33" s="37">
        <f t="shared" si="77"/>
        <v>0</v>
      </c>
      <c r="CP33" s="37">
        <f t="shared" si="77"/>
        <v>0</v>
      </c>
      <c r="CQ33" s="37">
        <f t="shared" si="77"/>
        <v>0</v>
      </c>
      <c r="CR33" s="37">
        <f t="shared" si="77"/>
        <v>0</v>
      </c>
      <c r="CS33" s="74">
        <f t="shared" si="78"/>
        <v>23000</v>
      </c>
      <c r="CT33" s="5" t="b">
        <f t="shared" si="79"/>
        <v>1</v>
      </c>
      <c r="CV33" s="37">
        <f t="shared" si="80"/>
        <v>0</v>
      </c>
      <c r="CW33" s="37">
        <f t="shared" si="81"/>
        <v>0</v>
      </c>
      <c r="CX33" s="37">
        <f t="shared" si="82"/>
        <v>0</v>
      </c>
      <c r="CY33" s="37">
        <f t="shared" si="83"/>
        <v>0</v>
      </c>
      <c r="CZ33" s="37">
        <f t="shared" si="84"/>
        <v>0</v>
      </c>
      <c r="DA33" s="37">
        <f t="shared" si="85"/>
        <v>123000</v>
      </c>
      <c r="DB33" s="37">
        <f t="shared" si="86"/>
        <v>0</v>
      </c>
      <c r="DC33" s="37">
        <f t="shared" si="87"/>
        <v>0</v>
      </c>
      <c r="DD33" s="37">
        <f t="shared" si="88"/>
        <v>0</v>
      </c>
      <c r="DE33" s="37">
        <f t="shared" si="89"/>
        <v>0</v>
      </c>
      <c r="DF33" s="37">
        <f t="shared" si="90"/>
        <v>0</v>
      </c>
      <c r="DG33" s="37">
        <f t="shared" si="91"/>
        <v>0</v>
      </c>
      <c r="DH33" s="37">
        <f t="shared" si="92"/>
        <v>0</v>
      </c>
      <c r="DI33" s="37">
        <f t="shared" si="93"/>
        <v>0</v>
      </c>
      <c r="DJ33" s="37">
        <f t="shared" si="94"/>
        <v>0</v>
      </c>
      <c r="DK33" s="37">
        <f t="shared" si="95"/>
        <v>0</v>
      </c>
      <c r="DL33" s="37">
        <f t="shared" si="96"/>
        <v>0</v>
      </c>
      <c r="DM33" s="37">
        <f t="shared" si="97"/>
        <v>0</v>
      </c>
      <c r="DN33" s="37">
        <f t="shared" si="98"/>
        <v>0</v>
      </c>
      <c r="DO33" s="37">
        <f t="shared" si="99"/>
        <v>0</v>
      </c>
      <c r="DP33" s="37">
        <f t="shared" si="100"/>
        <v>0</v>
      </c>
      <c r="DQ33" s="37">
        <f t="shared" si="101"/>
        <v>0</v>
      </c>
      <c r="DR33" s="37">
        <f t="shared" si="102"/>
        <v>0</v>
      </c>
      <c r="DS33" s="37">
        <f t="shared" si="103"/>
        <v>0</v>
      </c>
      <c r="DT33" s="37">
        <f t="shared" si="104"/>
        <v>0</v>
      </c>
      <c r="DU33" s="37">
        <f t="shared" si="105"/>
        <v>0</v>
      </c>
      <c r="DV33" s="74">
        <f t="shared" si="106"/>
        <v>123000</v>
      </c>
      <c r="DW33" s="1" t="b">
        <f t="shared" si="40"/>
        <v>1</v>
      </c>
    </row>
    <row r="34" spans="1:127" ht="22.5" hidden="1" customHeight="1" outlineLevel="1">
      <c r="A34" s="154"/>
      <c r="B34" s="21" t="s">
        <v>32</v>
      </c>
      <c r="C34" s="22" t="s">
        <v>33</v>
      </c>
      <c r="D34" s="23">
        <v>0</v>
      </c>
      <c r="E34" s="23">
        <v>100000</v>
      </c>
      <c r="F34" s="116">
        <f t="shared" si="116"/>
        <v>0</v>
      </c>
      <c r="G34" s="116">
        <f t="shared" si="117"/>
        <v>23000</v>
      </c>
      <c r="H34" s="23">
        <f t="shared" si="118"/>
        <v>123000</v>
      </c>
      <c r="I34" s="117">
        <f>D34</f>
        <v>0</v>
      </c>
      <c r="J34" s="4"/>
      <c r="K34" s="17"/>
      <c r="L34" s="17"/>
      <c r="M34" s="17"/>
      <c r="N34" s="17"/>
      <c r="O34" s="17"/>
      <c r="P34" s="83">
        <f t="shared" si="115"/>
        <v>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74">
        <f t="shared" si="112"/>
        <v>0</v>
      </c>
      <c r="AL34" s="5" t="b">
        <f t="shared" si="113"/>
        <v>1</v>
      </c>
      <c r="AO34" s="17"/>
      <c r="AP34" s="17"/>
      <c r="AQ34" s="17"/>
      <c r="AR34" s="17"/>
      <c r="AS34" s="17"/>
      <c r="AT34" s="130">
        <v>100000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74">
        <f t="shared" si="114"/>
        <v>100000</v>
      </c>
      <c r="BP34" s="5" t="b">
        <f t="shared" si="109"/>
        <v>1</v>
      </c>
      <c r="BS34" s="37">
        <f t="shared" si="110"/>
        <v>0</v>
      </c>
      <c r="BT34" s="37">
        <f t="shared" si="77"/>
        <v>0</v>
      </c>
      <c r="BU34" s="37">
        <f t="shared" si="77"/>
        <v>0</v>
      </c>
      <c r="BV34" s="37">
        <f t="shared" si="77"/>
        <v>0</v>
      </c>
      <c r="BW34" s="37">
        <f t="shared" si="77"/>
        <v>0</v>
      </c>
      <c r="BX34" s="37">
        <f t="shared" si="77"/>
        <v>23000</v>
      </c>
      <c r="BY34" s="37">
        <f t="shared" si="77"/>
        <v>0</v>
      </c>
      <c r="BZ34" s="37">
        <f t="shared" si="77"/>
        <v>0</v>
      </c>
      <c r="CA34" s="37">
        <f t="shared" si="77"/>
        <v>0</v>
      </c>
      <c r="CB34" s="37">
        <f t="shared" si="77"/>
        <v>0</v>
      </c>
      <c r="CC34" s="37">
        <f t="shared" si="77"/>
        <v>0</v>
      </c>
      <c r="CD34" s="37">
        <f t="shared" si="77"/>
        <v>0</v>
      </c>
      <c r="CE34" s="37">
        <f t="shared" si="77"/>
        <v>0</v>
      </c>
      <c r="CF34" s="37">
        <f t="shared" si="77"/>
        <v>0</v>
      </c>
      <c r="CG34" s="37">
        <f t="shared" si="77"/>
        <v>0</v>
      </c>
      <c r="CH34" s="37">
        <f t="shared" si="77"/>
        <v>0</v>
      </c>
      <c r="CI34" s="37">
        <f t="shared" si="77"/>
        <v>0</v>
      </c>
      <c r="CJ34" s="37">
        <f t="shared" si="77"/>
        <v>0</v>
      </c>
      <c r="CK34" s="37">
        <f t="shared" si="77"/>
        <v>0</v>
      </c>
      <c r="CL34" s="37">
        <f t="shared" si="77"/>
        <v>0</v>
      </c>
      <c r="CM34" s="37">
        <f t="shared" si="77"/>
        <v>0</v>
      </c>
      <c r="CN34" s="37">
        <f t="shared" si="77"/>
        <v>0</v>
      </c>
      <c r="CO34" s="37">
        <f t="shared" si="77"/>
        <v>0</v>
      </c>
      <c r="CP34" s="37">
        <f t="shared" si="77"/>
        <v>0</v>
      </c>
      <c r="CQ34" s="37">
        <f t="shared" si="77"/>
        <v>0</v>
      </c>
      <c r="CR34" s="37">
        <f t="shared" si="77"/>
        <v>0</v>
      </c>
      <c r="CS34" s="74">
        <f t="shared" si="78"/>
        <v>23000</v>
      </c>
      <c r="CT34" s="5" t="b">
        <f t="shared" si="79"/>
        <v>1</v>
      </c>
      <c r="CV34" s="37">
        <f t="shared" si="80"/>
        <v>0</v>
      </c>
      <c r="CW34" s="37">
        <f t="shared" si="81"/>
        <v>0</v>
      </c>
      <c r="CX34" s="37">
        <f t="shared" si="82"/>
        <v>0</v>
      </c>
      <c r="CY34" s="37">
        <f t="shared" si="83"/>
        <v>0</v>
      </c>
      <c r="CZ34" s="37">
        <f t="shared" si="84"/>
        <v>0</v>
      </c>
      <c r="DA34" s="37">
        <f t="shared" si="85"/>
        <v>123000</v>
      </c>
      <c r="DB34" s="37">
        <f t="shared" si="86"/>
        <v>0</v>
      </c>
      <c r="DC34" s="37">
        <f t="shared" si="87"/>
        <v>0</v>
      </c>
      <c r="DD34" s="37">
        <f t="shared" si="88"/>
        <v>0</v>
      </c>
      <c r="DE34" s="37">
        <f t="shared" si="89"/>
        <v>0</v>
      </c>
      <c r="DF34" s="37">
        <f t="shared" si="90"/>
        <v>0</v>
      </c>
      <c r="DG34" s="37">
        <f t="shared" si="91"/>
        <v>0</v>
      </c>
      <c r="DH34" s="37">
        <f t="shared" si="92"/>
        <v>0</v>
      </c>
      <c r="DI34" s="37">
        <f t="shared" si="93"/>
        <v>0</v>
      </c>
      <c r="DJ34" s="37">
        <f t="shared" si="94"/>
        <v>0</v>
      </c>
      <c r="DK34" s="37">
        <f t="shared" si="95"/>
        <v>0</v>
      </c>
      <c r="DL34" s="37">
        <f t="shared" si="96"/>
        <v>0</v>
      </c>
      <c r="DM34" s="37">
        <f t="shared" si="97"/>
        <v>0</v>
      </c>
      <c r="DN34" s="37">
        <f t="shared" si="98"/>
        <v>0</v>
      </c>
      <c r="DO34" s="37">
        <f t="shared" si="99"/>
        <v>0</v>
      </c>
      <c r="DP34" s="37">
        <f t="shared" si="100"/>
        <v>0</v>
      </c>
      <c r="DQ34" s="37">
        <f t="shared" si="101"/>
        <v>0</v>
      </c>
      <c r="DR34" s="37">
        <f t="shared" si="102"/>
        <v>0</v>
      </c>
      <c r="DS34" s="37">
        <f t="shared" si="103"/>
        <v>0</v>
      </c>
      <c r="DT34" s="37">
        <f t="shared" si="104"/>
        <v>0</v>
      </c>
      <c r="DU34" s="37">
        <f t="shared" si="105"/>
        <v>0</v>
      </c>
      <c r="DV34" s="74">
        <f t="shared" si="106"/>
        <v>123000</v>
      </c>
      <c r="DW34" s="1" t="b">
        <f t="shared" si="40"/>
        <v>1</v>
      </c>
    </row>
    <row r="35" spans="1:127" ht="22.5" hidden="1" customHeight="1" outlineLevel="1">
      <c r="A35" s="154"/>
      <c r="B35" s="21" t="s">
        <v>34</v>
      </c>
      <c r="C35" s="22" t="s">
        <v>35</v>
      </c>
      <c r="D35" s="23">
        <v>0</v>
      </c>
      <c r="E35" s="23">
        <v>10000</v>
      </c>
      <c r="F35" s="116">
        <f t="shared" si="116"/>
        <v>0</v>
      </c>
      <c r="G35" s="116">
        <f t="shared" si="117"/>
        <v>2300</v>
      </c>
      <c r="H35" s="23">
        <f t="shared" si="118"/>
        <v>12300</v>
      </c>
      <c r="I35" s="118">
        <f>D35</f>
        <v>0</v>
      </c>
      <c r="J35" s="4"/>
      <c r="K35" s="17"/>
      <c r="L35" s="17"/>
      <c r="M35" s="17"/>
      <c r="N35" s="17"/>
      <c r="O35" s="17"/>
      <c r="P35" s="83">
        <f t="shared" si="115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74">
        <f t="shared" si="112"/>
        <v>0</v>
      </c>
      <c r="AL35" s="5" t="b">
        <f t="shared" si="113"/>
        <v>1</v>
      </c>
      <c r="AO35" s="17"/>
      <c r="AP35" s="17"/>
      <c r="AQ35" s="17"/>
      <c r="AR35" s="17"/>
      <c r="AS35" s="17"/>
      <c r="AT35" s="130">
        <v>10000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74">
        <f t="shared" si="114"/>
        <v>10000</v>
      </c>
      <c r="BP35" s="5" t="b">
        <f t="shared" si="109"/>
        <v>1</v>
      </c>
      <c r="BS35" s="37">
        <f t="shared" si="110"/>
        <v>0</v>
      </c>
      <c r="BT35" s="37">
        <f t="shared" si="77"/>
        <v>0</v>
      </c>
      <c r="BU35" s="37">
        <f t="shared" si="77"/>
        <v>0</v>
      </c>
      <c r="BV35" s="37">
        <f t="shared" si="77"/>
        <v>0</v>
      </c>
      <c r="BW35" s="37">
        <f t="shared" si="77"/>
        <v>0</v>
      </c>
      <c r="BX35" s="37">
        <f t="shared" si="77"/>
        <v>2300</v>
      </c>
      <c r="BY35" s="37">
        <f t="shared" si="77"/>
        <v>0</v>
      </c>
      <c r="BZ35" s="37">
        <f t="shared" si="77"/>
        <v>0</v>
      </c>
      <c r="CA35" s="37">
        <f t="shared" si="77"/>
        <v>0</v>
      </c>
      <c r="CB35" s="37">
        <f t="shared" si="77"/>
        <v>0</v>
      </c>
      <c r="CC35" s="37">
        <f t="shared" si="77"/>
        <v>0</v>
      </c>
      <c r="CD35" s="37">
        <f t="shared" si="77"/>
        <v>0</v>
      </c>
      <c r="CE35" s="37">
        <f t="shared" si="77"/>
        <v>0</v>
      </c>
      <c r="CF35" s="37">
        <f t="shared" si="77"/>
        <v>0</v>
      </c>
      <c r="CG35" s="37">
        <f t="shared" si="77"/>
        <v>0</v>
      </c>
      <c r="CH35" s="37">
        <f t="shared" si="77"/>
        <v>0</v>
      </c>
      <c r="CI35" s="37">
        <f t="shared" si="77"/>
        <v>0</v>
      </c>
      <c r="CJ35" s="37">
        <f t="shared" si="77"/>
        <v>0</v>
      </c>
      <c r="CK35" s="37">
        <f t="shared" si="77"/>
        <v>0</v>
      </c>
      <c r="CL35" s="37">
        <f t="shared" si="77"/>
        <v>0</v>
      </c>
      <c r="CM35" s="37">
        <f t="shared" si="77"/>
        <v>0</v>
      </c>
      <c r="CN35" s="37">
        <f t="shared" si="77"/>
        <v>0</v>
      </c>
      <c r="CO35" s="37">
        <f t="shared" si="77"/>
        <v>0</v>
      </c>
      <c r="CP35" s="37">
        <f t="shared" si="77"/>
        <v>0</v>
      </c>
      <c r="CQ35" s="37">
        <f t="shared" si="77"/>
        <v>0</v>
      </c>
      <c r="CR35" s="37">
        <f t="shared" si="77"/>
        <v>0</v>
      </c>
      <c r="CS35" s="74">
        <f t="shared" si="78"/>
        <v>2300</v>
      </c>
      <c r="CT35" s="5" t="b">
        <f t="shared" si="79"/>
        <v>1</v>
      </c>
      <c r="CV35" s="37">
        <f t="shared" si="80"/>
        <v>0</v>
      </c>
      <c r="CW35" s="37">
        <f t="shared" si="81"/>
        <v>0</v>
      </c>
      <c r="CX35" s="37">
        <f t="shared" si="82"/>
        <v>0</v>
      </c>
      <c r="CY35" s="37">
        <f t="shared" si="83"/>
        <v>0</v>
      </c>
      <c r="CZ35" s="37">
        <f t="shared" si="84"/>
        <v>0</v>
      </c>
      <c r="DA35" s="37">
        <f t="shared" si="85"/>
        <v>12300</v>
      </c>
      <c r="DB35" s="37">
        <f t="shared" si="86"/>
        <v>0</v>
      </c>
      <c r="DC35" s="37">
        <f t="shared" si="87"/>
        <v>0</v>
      </c>
      <c r="DD35" s="37">
        <f t="shared" si="88"/>
        <v>0</v>
      </c>
      <c r="DE35" s="37">
        <f t="shared" si="89"/>
        <v>0</v>
      </c>
      <c r="DF35" s="37">
        <f t="shared" si="90"/>
        <v>0</v>
      </c>
      <c r="DG35" s="37">
        <f t="shared" si="91"/>
        <v>0</v>
      </c>
      <c r="DH35" s="37">
        <f t="shared" si="92"/>
        <v>0</v>
      </c>
      <c r="DI35" s="37">
        <f t="shared" si="93"/>
        <v>0</v>
      </c>
      <c r="DJ35" s="37">
        <f t="shared" si="94"/>
        <v>0</v>
      </c>
      <c r="DK35" s="37">
        <f t="shared" si="95"/>
        <v>0</v>
      </c>
      <c r="DL35" s="37">
        <f t="shared" si="96"/>
        <v>0</v>
      </c>
      <c r="DM35" s="37">
        <f t="shared" si="97"/>
        <v>0</v>
      </c>
      <c r="DN35" s="37">
        <f t="shared" si="98"/>
        <v>0</v>
      </c>
      <c r="DO35" s="37">
        <f t="shared" si="99"/>
        <v>0</v>
      </c>
      <c r="DP35" s="37">
        <f t="shared" si="100"/>
        <v>0</v>
      </c>
      <c r="DQ35" s="37">
        <f t="shared" si="101"/>
        <v>0</v>
      </c>
      <c r="DR35" s="37">
        <f t="shared" si="102"/>
        <v>0</v>
      </c>
      <c r="DS35" s="37">
        <f t="shared" si="103"/>
        <v>0</v>
      </c>
      <c r="DT35" s="37">
        <f t="shared" si="104"/>
        <v>0</v>
      </c>
      <c r="DU35" s="37">
        <f t="shared" si="105"/>
        <v>0</v>
      </c>
      <c r="DV35" s="74">
        <f t="shared" si="106"/>
        <v>12300</v>
      </c>
      <c r="DW35" s="1" t="b">
        <f t="shared" si="40"/>
        <v>1</v>
      </c>
    </row>
    <row r="36" spans="1:127" ht="22.5" customHeight="1" collapsed="1">
      <c r="A36" s="154"/>
      <c r="B36" s="2">
        <v>13</v>
      </c>
      <c r="C36" s="25" t="s">
        <v>36</v>
      </c>
      <c r="D36" s="94">
        <v>0</v>
      </c>
      <c r="E36" s="94">
        <f>11900+40650.41</f>
        <v>52550.41</v>
      </c>
      <c r="F36" s="64">
        <f>ROUND(D36*$D$74,2)</f>
        <v>0</v>
      </c>
      <c r="G36" s="64">
        <f>ROUND(E36*$D$74,2)</f>
        <v>12086.59</v>
      </c>
      <c r="H36" s="94">
        <f>SUM(D36:G36)</f>
        <v>64637</v>
      </c>
      <c r="I36" s="94">
        <v>0</v>
      </c>
      <c r="J36" s="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74">
        <f t="shared" si="112"/>
        <v>0</v>
      </c>
      <c r="AL36" s="5" t="b">
        <f t="shared" ref="AL36" si="119">AK36=I36</f>
        <v>1</v>
      </c>
      <c r="AO36" s="17"/>
      <c r="AP36" s="17"/>
      <c r="AQ36" s="17"/>
      <c r="AR36" s="128">
        <v>11900</v>
      </c>
      <c r="AS36" s="128">
        <v>40650.410000000003</v>
      </c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74">
        <f t="shared" si="114"/>
        <v>52550.41</v>
      </c>
      <c r="BP36" s="5" t="b">
        <f t="shared" si="109"/>
        <v>1</v>
      </c>
      <c r="BS36" s="37">
        <f t="shared" si="110"/>
        <v>0</v>
      </c>
      <c r="BT36" s="37">
        <f t="shared" si="77"/>
        <v>0</v>
      </c>
      <c r="BU36" s="37">
        <f t="shared" si="77"/>
        <v>0</v>
      </c>
      <c r="BV36" s="37">
        <f t="shared" si="77"/>
        <v>2737</v>
      </c>
      <c r="BW36" s="37">
        <f t="shared" si="77"/>
        <v>9349.59</v>
      </c>
      <c r="BX36" s="37">
        <f t="shared" si="77"/>
        <v>0</v>
      </c>
      <c r="BY36" s="37">
        <f t="shared" si="77"/>
        <v>0</v>
      </c>
      <c r="BZ36" s="37">
        <f t="shared" si="77"/>
        <v>0</v>
      </c>
      <c r="CA36" s="37">
        <f t="shared" si="77"/>
        <v>0</v>
      </c>
      <c r="CB36" s="37">
        <f t="shared" si="77"/>
        <v>0</v>
      </c>
      <c r="CC36" s="37">
        <f t="shared" si="77"/>
        <v>0</v>
      </c>
      <c r="CD36" s="37">
        <f t="shared" si="77"/>
        <v>0</v>
      </c>
      <c r="CE36" s="37">
        <f t="shared" si="77"/>
        <v>0</v>
      </c>
      <c r="CF36" s="37">
        <f t="shared" si="77"/>
        <v>0</v>
      </c>
      <c r="CG36" s="37">
        <f t="shared" si="77"/>
        <v>0</v>
      </c>
      <c r="CH36" s="37">
        <f t="shared" si="77"/>
        <v>0</v>
      </c>
      <c r="CI36" s="37">
        <f t="shared" si="77"/>
        <v>0</v>
      </c>
      <c r="CJ36" s="37">
        <f t="shared" si="77"/>
        <v>0</v>
      </c>
      <c r="CK36" s="37">
        <f t="shared" si="77"/>
        <v>0</v>
      </c>
      <c r="CL36" s="37">
        <f t="shared" si="77"/>
        <v>0</v>
      </c>
      <c r="CM36" s="37">
        <f t="shared" si="77"/>
        <v>0</v>
      </c>
      <c r="CN36" s="37">
        <f t="shared" si="77"/>
        <v>0</v>
      </c>
      <c r="CO36" s="37">
        <f t="shared" si="77"/>
        <v>0</v>
      </c>
      <c r="CP36" s="37">
        <f t="shared" si="77"/>
        <v>0</v>
      </c>
      <c r="CQ36" s="37">
        <f t="shared" si="77"/>
        <v>0</v>
      </c>
      <c r="CR36" s="37">
        <f t="shared" si="77"/>
        <v>0</v>
      </c>
      <c r="CS36" s="74">
        <f t="shared" si="78"/>
        <v>12086.59</v>
      </c>
      <c r="CT36" s="5" t="b">
        <f t="shared" si="79"/>
        <v>1</v>
      </c>
      <c r="CV36" s="37">
        <f t="shared" si="80"/>
        <v>0</v>
      </c>
      <c r="CW36" s="37">
        <f t="shared" si="81"/>
        <v>0</v>
      </c>
      <c r="CX36" s="37">
        <f t="shared" si="82"/>
        <v>0</v>
      </c>
      <c r="CY36" s="37">
        <f t="shared" si="83"/>
        <v>14637</v>
      </c>
      <c r="CZ36" s="37">
        <f t="shared" si="84"/>
        <v>50000</v>
      </c>
      <c r="DA36" s="37">
        <f t="shared" si="85"/>
        <v>0</v>
      </c>
      <c r="DB36" s="37">
        <f t="shared" si="86"/>
        <v>0</v>
      </c>
      <c r="DC36" s="37">
        <f t="shared" si="87"/>
        <v>0</v>
      </c>
      <c r="DD36" s="37">
        <f t="shared" si="88"/>
        <v>0</v>
      </c>
      <c r="DE36" s="37">
        <f t="shared" si="89"/>
        <v>0</v>
      </c>
      <c r="DF36" s="37">
        <f t="shared" si="90"/>
        <v>0</v>
      </c>
      <c r="DG36" s="37">
        <f t="shared" si="91"/>
        <v>0</v>
      </c>
      <c r="DH36" s="37">
        <f t="shared" si="92"/>
        <v>0</v>
      </c>
      <c r="DI36" s="37">
        <f t="shared" si="93"/>
        <v>0</v>
      </c>
      <c r="DJ36" s="37">
        <f t="shared" si="94"/>
        <v>0</v>
      </c>
      <c r="DK36" s="37">
        <f t="shared" si="95"/>
        <v>0</v>
      </c>
      <c r="DL36" s="37">
        <f t="shared" si="96"/>
        <v>0</v>
      </c>
      <c r="DM36" s="37">
        <f t="shared" si="97"/>
        <v>0</v>
      </c>
      <c r="DN36" s="37">
        <f t="shared" si="98"/>
        <v>0</v>
      </c>
      <c r="DO36" s="37">
        <f t="shared" si="99"/>
        <v>0</v>
      </c>
      <c r="DP36" s="37">
        <f t="shared" si="100"/>
        <v>0</v>
      </c>
      <c r="DQ36" s="37">
        <f t="shared" si="101"/>
        <v>0</v>
      </c>
      <c r="DR36" s="37">
        <f t="shared" si="102"/>
        <v>0</v>
      </c>
      <c r="DS36" s="37">
        <f t="shared" si="103"/>
        <v>0</v>
      </c>
      <c r="DT36" s="37">
        <f t="shared" si="104"/>
        <v>0</v>
      </c>
      <c r="DU36" s="37">
        <f t="shared" si="105"/>
        <v>0</v>
      </c>
      <c r="DV36" s="74">
        <f t="shared" si="106"/>
        <v>64637</v>
      </c>
      <c r="DW36" s="1" t="b">
        <f t="shared" si="40"/>
        <v>1</v>
      </c>
    </row>
    <row r="37" spans="1:127" ht="22.5" customHeight="1">
      <c r="A37" s="154"/>
      <c r="B37" s="2">
        <v>14</v>
      </c>
      <c r="C37" s="25" t="s">
        <v>37</v>
      </c>
      <c r="D37" s="94">
        <v>34000</v>
      </c>
      <c r="E37" s="94">
        <v>0</v>
      </c>
      <c r="F37" s="64">
        <f t="shared" ref="F37:F38" si="120">ROUND(D37*$D$74,2)</f>
        <v>7820</v>
      </c>
      <c r="G37" s="64">
        <f t="shared" ref="G37:G38" si="121">ROUND(E37*$D$74,2)</f>
        <v>0</v>
      </c>
      <c r="H37" s="94">
        <f t="shared" ref="H37:H38" si="122">SUM(D37:G37)</f>
        <v>41820</v>
      </c>
      <c r="I37" s="94">
        <v>34000</v>
      </c>
      <c r="J37" s="4"/>
      <c r="K37" s="17"/>
      <c r="L37" s="62"/>
      <c r="M37" s="83"/>
      <c r="N37" s="83">
        <f>I37</f>
        <v>34000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74">
        <f t="shared" ref="AK37:AK43" si="123">SUM(K37:AJ37)</f>
        <v>34000</v>
      </c>
      <c r="AL37" s="5" t="b">
        <f t="shared" ref="AL37:AL44" si="124">AK37=I37</f>
        <v>1</v>
      </c>
      <c r="AO37" s="24"/>
      <c r="AP37" s="62"/>
      <c r="AQ37" s="62"/>
      <c r="AR37" s="62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74">
        <f t="shared" ref="BO37:BO43" si="125">SUM(AO37:BN37)</f>
        <v>0</v>
      </c>
      <c r="BP37" s="5" t="b">
        <f t="shared" si="109"/>
        <v>1</v>
      </c>
      <c r="BS37" s="37">
        <f t="shared" si="110"/>
        <v>0</v>
      </c>
      <c r="BT37" s="37">
        <f t="shared" si="77"/>
        <v>0</v>
      </c>
      <c r="BU37" s="37">
        <f t="shared" si="77"/>
        <v>0</v>
      </c>
      <c r="BV37" s="37">
        <f t="shared" si="77"/>
        <v>7820</v>
      </c>
      <c r="BW37" s="37">
        <f t="shared" si="77"/>
        <v>0</v>
      </c>
      <c r="BX37" s="37">
        <f t="shared" si="77"/>
        <v>0</v>
      </c>
      <c r="BY37" s="37">
        <f t="shared" si="77"/>
        <v>0</v>
      </c>
      <c r="BZ37" s="37">
        <f t="shared" si="77"/>
        <v>0</v>
      </c>
      <c r="CA37" s="37">
        <f t="shared" si="77"/>
        <v>0</v>
      </c>
      <c r="CB37" s="37">
        <f t="shared" si="77"/>
        <v>0</v>
      </c>
      <c r="CC37" s="37">
        <f t="shared" si="77"/>
        <v>0</v>
      </c>
      <c r="CD37" s="37">
        <f t="shared" si="77"/>
        <v>0</v>
      </c>
      <c r="CE37" s="37">
        <f t="shared" si="77"/>
        <v>0</v>
      </c>
      <c r="CF37" s="37">
        <f t="shared" si="77"/>
        <v>0</v>
      </c>
      <c r="CG37" s="37">
        <f t="shared" si="77"/>
        <v>0</v>
      </c>
      <c r="CH37" s="37">
        <f t="shared" si="77"/>
        <v>0</v>
      </c>
      <c r="CI37" s="37">
        <f t="shared" si="77"/>
        <v>0</v>
      </c>
      <c r="CJ37" s="37">
        <f t="shared" si="77"/>
        <v>0</v>
      </c>
      <c r="CK37" s="37">
        <f t="shared" si="77"/>
        <v>0</v>
      </c>
      <c r="CL37" s="37">
        <f t="shared" si="77"/>
        <v>0</v>
      </c>
      <c r="CM37" s="37">
        <f t="shared" si="77"/>
        <v>0</v>
      </c>
      <c r="CN37" s="37">
        <f t="shared" si="77"/>
        <v>0</v>
      </c>
      <c r="CO37" s="37">
        <f t="shared" si="77"/>
        <v>0</v>
      </c>
      <c r="CP37" s="37">
        <f t="shared" si="77"/>
        <v>0</v>
      </c>
      <c r="CQ37" s="37">
        <f t="shared" si="77"/>
        <v>0</v>
      </c>
      <c r="CR37" s="37">
        <f t="shared" si="77"/>
        <v>0</v>
      </c>
      <c r="CS37" s="74">
        <f t="shared" si="78"/>
        <v>7820</v>
      </c>
      <c r="CT37" s="5" t="b">
        <f t="shared" si="79"/>
        <v>1</v>
      </c>
      <c r="CV37" s="37">
        <f t="shared" si="80"/>
        <v>0</v>
      </c>
      <c r="CW37" s="37">
        <f t="shared" si="81"/>
        <v>0</v>
      </c>
      <c r="CX37" s="37">
        <f t="shared" si="82"/>
        <v>0</v>
      </c>
      <c r="CY37" s="37">
        <f t="shared" si="83"/>
        <v>41820</v>
      </c>
      <c r="CZ37" s="37">
        <f t="shared" si="84"/>
        <v>0</v>
      </c>
      <c r="DA37" s="37">
        <f t="shared" si="85"/>
        <v>0</v>
      </c>
      <c r="DB37" s="37">
        <f t="shared" si="86"/>
        <v>0</v>
      </c>
      <c r="DC37" s="37">
        <f t="shared" si="87"/>
        <v>0</v>
      </c>
      <c r="DD37" s="37">
        <f t="shared" si="88"/>
        <v>0</v>
      </c>
      <c r="DE37" s="37">
        <f t="shared" si="89"/>
        <v>0</v>
      </c>
      <c r="DF37" s="37">
        <f t="shared" si="90"/>
        <v>0</v>
      </c>
      <c r="DG37" s="37">
        <f t="shared" si="91"/>
        <v>0</v>
      </c>
      <c r="DH37" s="37">
        <f t="shared" si="92"/>
        <v>0</v>
      </c>
      <c r="DI37" s="37">
        <f t="shared" si="93"/>
        <v>0</v>
      </c>
      <c r="DJ37" s="37">
        <f t="shared" si="94"/>
        <v>0</v>
      </c>
      <c r="DK37" s="37">
        <f t="shared" si="95"/>
        <v>0</v>
      </c>
      <c r="DL37" s="37">
        <f t="shared" si="96"/>
        <v>0</v>
      </c>
      <c r="DM37" s="37">
        <f t="shared" si="97"/>
        <v>0</v>
      </c>
      <c r="DN37" s="37">
        <f t="shared" si="98"/>
        <v>0</v>
      </c>
      <c r="DO37" s="37">
        <f t="shared" si="99"/>
        <v>0</v>
      </c>
      <c r="DP37" s="37">
        <f t="shared" si="100"/>
        <v>0</v>
      </c>
      <c r="DQ37" s="37">
        <f t="shared" si="101"/>
        <v>0</v>
      </c>
      <c r="DR37" s="37">
        <f t="shared" si="102"/>
        <v>0</v>
      </c>
      <c r="DS37" s="37">
        <f t="shared" si="103"/>
        <v>0</v>
      </c>
      <c r="DT37" s="37">
        <f t="shared" si="104"/>
        <v>0</v>
      </c>
      <c r="DU37" s="37">
        <f t="shared" si="105"/>
        <v>0</v>
      </c>
      <c r="DV37" s="74">
        <f t="shared" si="106"/>
        <v>41820</v>
      </c>
      <c r="DW37" s="1" t="b">
        <f t="shared" si="40"/>
        <v>1</v>
      </c>
    </row>
    <row r="38" spans="1:127" ht="22.5" customHeight="1">
      <c r="A38" s="154"/>
      <c r="B38" s="2">
        <v>15</v>
      </c>
      <c r="C38" s="25" t="s">
        <v>38</v>
      </c>
      <c r="D38" s="94">
        <v>37800</v>
      </c>
      <c r="E38" s="94">
        <v>0</v>
      </c>
      <c r="F38" s="64">
        <f t="shared" si="120"/>
        <v>8694</v>
      </c>
      <c r="G38" s="64">
        <f t="shared" si="121"/>
        <v>0</v>
      </c>
      <c r="H38" s="94">
        <f t="shared" si="122"/>
        <v>46494</v>
      </c>
      <c r="I38" s="94">
        <v>37800</v>
      </c>
      <c r="J38" s="4"/>
      <c r="K38" s="17"/>
      <c r="L38" s="17"/>
      <c r="M38" s="75"/>
      <c r="N38" s="83">
        <f>I38</f>
        <v>37800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74">
        <f t="shared" si="123"/>
        <v>37800</v>
      </c>
      <c r="AL38" s="5" t="b">
        <f t="shared" si="124"/>
        <v>1</v>
      </c>
      <c r="AO38" s="24"/>
      <c r="AP38" s="24"/>
      <c r="AQ38" s="24"/>
      <c r="AR38" s="62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74">
        <f t="shared" si="125"/>
        <v>0</v>
      </c>
      <c r="BP38" s="5" t="b">
        <f t="shared" si="109"/>
        <v>1</v>
      </c>
      <c r="BS38" s="37">
        <f t="shared" si="110"/>
        <v>0</v>
      </c>
      <c r="BT38" s="37">
        <f t="shared" si="77"/>
        <v>0</v>
      </c>
      <c r="BU38" s="37">
        <f t="shared" si="77"/>
        <v>0</v>
      </c>
      <c r="BV38" s="37">
        <f t="shared" si="77"/>
        <v>8694</v>
      </c>
      <c r="BW38" s="37">
        <f t="shared" si="77"/>
        <v>0</v>
      </c>
      <c r="BX38" s="37">
        <f t="shared" si="77"/>
        <v>0</v>
      </c>
      <c r="BY38" s="37">
        <f t="shared" ref="BY38" si="126">ROUND(Q38*$D$74+AU38*$D$74,2)</f>
        <v>0</v>
      </c>
      <c r="BZ38" s="37">
        <f t="shared" ref="BZ38" si="127">ROUND(R38*$D$74+AV38*$D$74,2)</f>
        <v>0</v>
      </c>
      <c r="CA38" s="37">
        <f t="shared" ref="CA38" si="128">ROUND(S38*$D$74+AW38*$D$74,2)</f>
        <v>0</v>
      </c>
      <c r="CB38" s="37">
        <f t="shared" ref="CB38" si="129">ROUND(T38*$D$74+AX38*$D$74,2)</f>
        <v>0</v>
      </c>
      <c r="CC38" s="37">
        <f t="shared" ref="CC38" si="130">ROUND(U38*$D$74+AY38*$D$74,2)</f>
        <v>0</v>
      </c>
      <c r="CD38" s="37">
        <f t="shared" ref="CD38" si="131">ROUND(V38*$D$74+AZ38*$D$74,2)</f>
        <v>0</v>
      </c>
      <c r="CE38" s="37">
        <f t="shared" ref="CE38" si="132">ROUND(W38*$D$74+BA38*$D$74,2)</f>
        <v>0</v>
      </c>
      <c r="CF38" s="37">
        <f t="shared" ref="CF38" si="133">ROUND(X38*$D$74+BB38*$D$74,2)</f>
        <v>0</v>
      </c>
      <c r="CG38" s="37">
        <f t="shared" ref="CG38" si="134">ROUND(Y38*$D$74+BC38*$D$74,2)</f>
        <v>0</v>
      </c>
      <c r="CH38" s="37">
        <f t="shared" ref="CH38" si="135">ROUND(Z38*$D$74+BD38*$D$74,2)</f>
        <v>0</v>
      </c>
      <c r="CI38" s="37">
        <f t="shared" ref="CI38" si="136">ROUND(AA38*$D$74+BE38*$D$74,2)</f>
        <v>0</v>
      </c>
      <c r="CJ38" s="37">
        <f t="shared" ref="CJ38" si="137">ROUND(AB38*$D$74+BF38*$D$74,2)</f>
        <v>0</v>
      </c>
      <c r="CK38" s="37">
        <f t="shared" ref="CK38" si="138">ROUND(AC38*$D$74+BG38*$D$74,2)</f>
        <v>0</v>
      </c>
      <c r="CL38" s="37">
        <f t="shared" ref="CL38" si="139">ROUND(AD38*$D$74+BH38*$D$74,2)</f>
        <v>0</v>
      </c>
      <c r="CM38" s="37">
        <f t="shared" ref="CM38" si="140">ROUND(AE38*$D$74+BI38*$D$74,2)</f>
        <v>0</v>
      </c>
      <c r="CN38" s="37">
        <f t="shared" ref="CN38" si="141">ROUND(AF38*$D$74+BJ38*$D$74,2)</f>
        <v>0</v>
      </c>
      <c r="CO38" s="37">
        <f t="shared" ref="CO38" si="142">ROUND(AG38*$D$74+BK38*$D$74,2)</f>
        <v>0</v>
      </c>
      <c r="CP38" s="37">
        <f t="shared" ref="CP38" si="143">ROUND(AH38*$D$74+BL38*$D$74,2)</f>
        <v>0</v>
      </c>
      <c r="CQ38" s="37">
        <f t="shared" ref="CQ38" si="144">ROUND(AI38*$D$74+BM38*$D$74,2)</f>
        <v>0</v>
      </c>
      <c r="CR38" s="37">
        <f t="shared" ref="CR38" si="145">ROUND(AJ38*$D$74+BN38*$D$74,2)</f>
        <v>0</v>
      </c>
      <c r="CS38" s="74">
        <f t="shared" si="78"/>
        <v>8694</v>
      </c>
      <c r="CT38" s="5" t="b">
        <f t="shared" si="79"/>
        <v>1</v>
      </c>
      <c r="CV38" s="37">
        <f t="shared" si="80"/>
        <v>0</v>
      </c>
      <c r="CW38" s="37">
        <f t="shared" si="81"/>
        <v>0</v>
      </c>
      <c r="CX38" s="37">
        <f t="shared" si="82"/>
        <v>0</v>
      </c>
      <c r="CY38" s="37">
        <f t="shared" si="83"/>
        <v>46494</v>
      </c>
      <c r="CZ38" s="37">
        <f t="shared" si="84"/>
        <v>0</v>
      </c>
      <c r="DA38" s="37">
        <f t="shared" si="85"/>
        <v>0</v>
      </c>
      <c r="DB38" s="37">
        <f t="shared" si="86"/>
        <v>0</v>
      </c>
      <c r="DC38" s="37">
        <f t="shared" si="87"/>
        <v>0</v>
      </c>
      <c r="DD38" s="37">
        <f t="shared" si="88"/>
        <v>0</v>
      </c>
      <c r="DE38" s="37">
        <f t="shared" si="89"/>
        <v>0</v>
      </c>
      <c r="DF38" s="37">
        <f t="shared" si="90"/>
        <v>0</v>
      </c>
      <c r="DG38" s="37">
        <f t="shared" si="91"/>
        <v>0</v>
      </c>
      <c r="DH38" s="37">
        <f t="shared" si="92"/>
        <v>0</v>
      </c>
      <c r="DI38" s="37">
        <f t="shared" si="93"/>
        <v>0</v>
      </c>
      <c r="DJ38" s="37">
        <f t="shared" si="94"/>
        <v>0</v>
      </c>
      <c r="DK38" s="37">
        <f t="shared" si="95"/>
        <v>0</v>
      </c>
      <c r="DL38" s="37">
        <f t="shared" si="96"/>
        <v>0</v>
      </c>
      <c r="DM38" s="37">
        <f t="shared" si="97"/>
        <v>0</v>
      </c>
      <c r="DN38" s="37">
        <f t="shared" si="98"/>
        <v>0</v>
      </c>
      <c r="DO38" s="37">
        <f t="shared" si="99"/>
        <v>0</v>
      </c>
      <c r="DP38" s="37">
        <f t="shared" si="100"/>
        <v>0</v>
      </c>
      <c r="DQ38" s="37">
        <f t="shared" si="101"/>
        <v>0</v>
      </c>
      <c r="DR38" s="37">
        <f t="shared" si="102"/>
        <v>0</v>
      </c>
      <c r="DS38" s="37">
        <f t="shared" si="103"/>
        <v>0</v>
      </c>
      <c r="DT38" s="37">
        <f t="shared" si="104"/>
        <v>0</v>
      </c>
      <c r="DU38" s="37">
        <f t="shared" si="105"/>
        <v>0</v>
      </c>
      <c r="DV38" s="74">
        <f t="shared" si="106"/>
        <v>46494</v>
      </c>
      <c r="DW38" s="1" t="b">
        <f t="shared" si="40"/>
        <v>1</v>
      </c>
    </row>
    <row r="39" spans="1:127" ht="22.5" customHeight="1">
      <c r="A39" s="154"/>
      <c r="B39" s="2">
        <v>16</v>
      </c>
      <c r="C39" s="26" t="s">
        <v>39</v>
      </c>
      <c r="D39" s="94">
        <f>D40+D41+D42+D43</f>
        <v>1080000</v>
      </c>
      <c r="E39" s="94">
        <f t="shared" ref="E39:I39" si="146">E40+E41+E42+E43</f>
        <v>0</v>
      </c>
      <c r="F39" s="94">
        <f t="shared" si="146"/>
        <v>10350</v>
      </c>
      <c r="G39" s="94">
        <f t="shared" si="146"/>
        <v>0</v>
      </c>
      <c r="H39" s="94">
        <f t="shared" si="146"/>
        <v>1090350</v>
      </c>
      <c r="I39" s="94">
        <f t="shared" si="146"/>
        <v>1080000</v>
      </c>
      <c r="J39" s="4"/>
      <c r="K39" s="17"/>
      <c r="L39" s="17"/>
      <c r="M39" s="17"/>
      <c r="N39" s="17"/>
      <c r="O39" s="86">
        <f t="shared" ref="O39:P39" si="147">O40+O41+O42+O43</f>
        <v>21750</v>
      </c>
      <c r="P39" s="86">
        <f t="shared" si="147"/>
        <v>21750</v>
      </c>
      <c r="Q39" s="86">
        <f>Q40+Q41+Q42+Q43</f>
        <v>111750</v>
      </c>
      <c r="R39" s="86">
        <f t="shared" ref="R39:AJ39" si="148">R40+R41+R42+R43</f>
        <v>66750</v>
      </c>
      <c r="S39" s="86">
        <f t="shared" si="148"/>
        <v>66750</v>
      </c>
      <c r="T39" s="86">
        <f t="shared" si="148"/>
        <v>66750</v>
      </c>
      <c r="U39" s="86">
        <f t="shared" si="148"/>
        <v>66750</v>
      </c>
      <c r="V39" s="86">
        <f t="shared" si="148"/>
        <v>66750</v>
      </c>
      <c r="W39" s="86">
        <f t="shared" si="148"/>
        <v>66750</v>
      </c>
      <c r="X39" s="86">
        <f t="shared" si="148"/>
        <v>66750</v>
      </c>
      <c r="Y39" s="86">
        <f t="shared" si="148"/>
        <v>66750</v>
      </c>
      <c r="Z39" s="86">
        <f t="shared" si="148"/>
        <v>66750</v>
      </c>
      <c r="AA39" s="86">
        <f t="shared" si="148"/>
        <v>59250</v>
      </c>
      <c r="AB39" s="86">
        <f t="shared" si="148"/>
        <v>59250</v>
      </c>
      <c r="AC39" s="86">
        <f t="shared" si="148"/>
        <v>29250</v>
      </c>
      <c r="AD39" s="86">
        <f t="shared" si="148"/>
        <v>29250</v>
      </c>
      <c r="AE39" s="86">
        <f t="shared" si="148"/>
        <v>29250</v>
      </c>
      <c r="AF39" s="86">
        <f t="shared" si="148"/>
        <v>29250</v>
      </c>
      <c r="AG39" s="86">
        <f t="shared" si="148"/>
        <v>29250</v>
      </c>
      <c r="AH39" s="86">
        <f t="shared" si="148"/>
        <v>29250</v>
      </c>
      <c r="AI39" s="86">
        <f t="shared" si="148"/>
        <v>15000</v>
      </c>
      <c r="AJ39" s="86">
        <f t="shared" si="148"/>
        <v>15000</v>
      </c>
      <c r="AK39" s="74">
        <f t="shared" si="123"/>
        <v>1080000</v>
      </c>
      <c r="AL39" s="5" t="b">
        <f t="shared" si="124"/>
        <v>1</v>
      </c>
      <c r="AO39" s="17"/>
      <c r="AP39" s="17"/>
      <c r="AQ39" s="17"/>
      <c r="AR39" s="17"/>
      <c r="AS39" s="17"/>
      <c r="AT39" s="17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74">
        <f t="shared" si="125"/>
        <v>0</v>
      </c>
      <c r="BP39" s="5" t="b">
        <f t="shared" si="109"/>
        <v>1</v>
      </c>
      <c r="BS39" s="37">
        <f t="shared" ref="BS39" si="149">BS40+BS41+BS42+BS43</f>
        <v>0</v>
      </c>
      <c r="BT39" s="37">
        <f t="shared" ref="BT39" si="150">BT40+BT41+BT42+BT43</f>
        <v>0</v>
      </c>
      <c r="BU39" s="37">
        <f t="shared" ref="BU39" si="151">BU40+BU41+BU42+BU43</f>
        <v>0</v>
      </c>
      <c r="BV39" s="37">
        <f t="shared" ref="BV39" si="152">BV40+BV41+BV42+BV43</f>
        <v>0</v>
      </c>
      <c r="BW39" s="37">
        <f t="shared" ref="BW39" si="153">BW40+BW41+BW42+BW43</f>
        <v>0</v>
      </c>
      <c r="BX39" s="37">
        <f t="shared" ref="BX39:CR39" si="154">BX40+BX41+BX42+BX43</f>
        <v>0</v>
      </c>
      <c r="BY39" s="37">
        <f t="shared" si="154"/>
        <v>10350</v>
      </c>
      <c r="BZ39" s="37">
        <f t="shared" si="154"/>
        <v>0</v>
      </c>
      <c r="CA39" s="37">
        <f t="shared" si="154"/>
        <v>0</v>
      </c>
      <c r="CB39" s="37">
        <f t="shared" si="154"/>
        <v>0</v>
      </c>
      <c r="CC39" s="37">
        <f t="shared" si="154"/>
        <v>0</v>
      </c>
      <c r="CD39" s="37">
        <f t="shared" si="154"/>
        <v>0</v>
      </c>
      <c r="CE39" s="37">
        <f t="shared" si="154"/>
        <v>0</v>
      </c>
      <c r="CF39" s="37">
        <f t="shared" si="154"/>
        <v>0</v>
      </c>
      <c r="CG39" s="37">
        <f t="shared" si="154"/>
        <v>0</v>
      </c>
      <c r="CH39" s="37">
        <f t="shared" si="154"/>
        <v>0</v>
      </c>
      <c r="CI39" s="37">
        <f t="shared" si="154"/>
        <v>0</v>
      </c>
      <c r="CJ39" s="37">
        <f t="shared" si="154"/>
        <v>0</v>
      </c>
      <c r="CK39" s="37">
        <f t="shared" si="154"/>
        <v>0</v>
      </c>
      <c r="CL39" s="37">
        <f t="shared" si="154"/>
        <v>0</v>
      </c>
      <c r="CM39" s="37">
        <f t="shared" si="154"/>
        <v>0</v>
      </c>
      <c r="CN39" s="37">
        <f t="shared" si="154"/>
        <v>0</v>
      </c>
      <c r="CO39" s="37">
        <f t="shared" si="154"/>
        <v>0</v>
      </c>
      <c r="CP39" s="37">
        <f t="shared" si="154"/>
        <v>0</v>
      </c>
      <c r="CQ39" s="37">
        <f t="shared" si="154"/>
        <v>0</v>
      </c>
      <c r="CR39" s="37">
        <f t="shared" si="154"/>
        <v>0</v>
      </c>
      <c r="CS39" s="74">
        <f t="shared" si="78"/>
        <v>10350</v>
      </c>
      <c r="CT39" s="5" t="b">
        <f t="shared" si="79"/>
        <v>1</v>
      </c>
      <c r="CV39" s="37">
        <f t="shared" si="80"/>
        <v>0</v>
      </c>
      <c r="CW39" s="37">
        <f t="shared" si="81"/>
        <v>0</v>
      </c>
      <c r="CX39" s="37">
        <f t="shared" si="82"/>
        <v>0</v>
      </c>
      <c r="CY39" s="37">
        <f t="shared" si="83"/>
        <v>0</v>
      </c>
      <c r="CZ39" s="37">
        <f t="shared" si="84"/>
        <v>21750</v>
      </c>
      <c r="DA39" s="37">
        <f t="shared" si="85"/>
        <v>21750</v>
      </c>
      <c r="DB39" s="37">
        <f t="shared" si="86"/>
        <v>122100</v>
      </c>
      <c r="DC39" s="37">
        <f t="shared" si="87"/>
        <v>66750</v>
      </c>
      <c r="DD39" s="37">
        <f t="shared" si="88"/>
        <v>66750</v>
      </c>
      <c r="DE39" s="37">
        <f t="shared" si="89"/>
        <v>66750</v>
      </c>
      <c r="DF39" s="37">
        <f t="shared" si="90"/>
        <v>66750</v>
      </c>
      <c r="DG39" s="37">
        <f t="shared" si="91"/>
        <v>66750</v>
      </c>
      <c r="DH39" s="37">
        <f t="shared" si="92"/>
        <v>66750</v>
      </c>
      <c r="DI39" s="37">
        <f t="shared" si="93"/>
        <v>66750</v>
      </c>
      <c r="DJ39" s="37">
        <f t="shared" si="94"/>
        <v>66750</v>
      </c>
      <c r="DK39" s="37">
        <f t="shared" si="95"/>
        <v>66750</v>
      </c>
      <c r="DL39" s="37">
        <f t="shared" si="96"/>
        <v>59250</v>
      </c>
      <c r="DM39" s="37">
        <f t="shared" si="97"/>
        <v>59250</v>
      </c>
      <c r="DN39" s="37">
        <f t="shared" si="98"/>
        <v>29250</v>
      </c>
      <c r="DO39" s="37">
        <f t="shared" si="99"/>
        <v>29250</v>
      </c>
      <c r="DP39" s="37">
        <f t="shared" si="100"/>
        <v>29250</v>
      </c>
      <c r="DQ39" s="37">
        <f t="shared" si="101"/>
        <v>29250</v>
      </c>
      <c r="DR39" s="37">
        <f t="shared" si="102"/>
        <v>29250</v>
      </c>
      <c r="DS39" s="37">
        <f t="shared" si="103"/>
        <v>29250</v>
      </c>
      <c r="DT39" s="37">
        <f t="shared" si="104"/>
        <v>15000</v>
      </c>
      <c r="DU39" s="37">
        <f t="shared" si="105"/>
        <v>15000</v>
      </c>
      <c r="DV39" s="74">
        <f t="shared" si="106"/>
        <v>1090350</v>
      </c>
      <c r="DW39" s="1" t="b">
        <f t="shared" si="40"/>
        <v>1</v>
      </c>
    </row>
    <row r="40" spans="1:127" ht="22.5" hidden="1" customHeight="1" outlineLevel="1">
      <c r="A40" s="154"/>
      <c r="B40" s="21"/>
      <c r="C40" s="27" t="s">
        <v>53</v>
      </c>
      <c r="D40" s="13">
        <v>0</v>
      </c>
      <c r="E40" s="13">
        <v>0</v>
      </c>
      <c r="F40" s="116">
        <f>ROUND(D40*$D$74,2)</f>
        <v>0</v>
      </c>
      <c r="G40" s="116">
        <f>ROUND(E40*$D$74,2)</f>
        <v>0</v>
      </c>
      <c r="H40" s="13">
        <f>SUM(D40:G40)</f>
        <v>0</v>
      </c>
      <c r="I40" s="13">
        <f>D40</f>
        <v>0</v>
      </c>
      <c r="J40" s="4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74">
        <f t="shared" si="123"/>
        <v>0</v>
      </c>
      <c r="AL40" s="5" t="b">
        <f t="shared" si="124"/>
        <v>1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74">
        <f t="shared" si="125"/>
        <v>0</v>
      </c>
      <c r="BP40" s="5" t="b">
        <f t="shared" si="109"/>
        <v>1</v>
      </c>
      <c r="BS40" s="37">
        <f t="shared" ref="BS40:BS43" si="155">ROUND((K40+AO40)*1.23,2)</f>
        <v>0</v>
      </c>
      <c r="BT40" s="37">
        <f t="shared" ref="BT40:BT43" si="156">ROUND((L40+AP40)*1.23,2)</f>
        <v>0</v>
      </c>
      <c r="BU40" s="37">
        <f t="shared" ref="BU40:BU43" si="157">ROUND((M40+AQ40)*1.23,2)</f>
        <v>0</v>
      </c>
      <c r="BV40" s="37">
        <f t="shared" ref="BV40:BV43" si="158">ROUND((N40+AR40)*1.23,2)</f>
        <v>0</v>
      </c>
      <c r="BW40" s="37">
        <f t="shared" ref="BW40:BW43" si="159">ROUND((O40+AS40)*1.23,2)</f>
        <v>0</v>
      </c>
      <c r="BX40" s="37">
        <f t="shared" ref="BX40:BX43" si="160">ROUND((P40+AT40)*1.23,2)</f>
        <v>0</v>
      </c>
      <c r="BY40" s="37">
        <f t="shared" ref="BY40:BY43" si="161">ROUND((Q40+AU40)*1.23,2)</f>
        <v>0</v>
      </c>
      <c r="BZ40" s="37">
        <f t="shared" ref="BZ40:BZ43" si="162">ROUND((R40+AV40)*1.23,2)</f>
        <v>0</v>
      </c>
      <c r="CA40" s="37">
        <f t="shared" ref="CA40:CA43" si="163">ROUND((S40+AW40)*1.23,2)</f>
        <v>0</v>
      </c>
      <c r="CB40" s="37">
        <f t="shared" ref="CB40:CB43" si="164">ROUND((T40+AX40)*1.23,2)</f>
        <v>0</v>
      </c>
      <c r="CC40" s="37">
        <f t="shared" ref="CC40:CC43" si="165">ROUND((U40+AY40)*1.23,2)</f>
        <v>0</v>
      </c>
      <c r="CD40" s="37">
        <f t="shared" ref="CD40:CD43" si="166">ROUND((V40+AZ40)*1.23,2)</f>
        <v>0</v>
      </c>
      <c r="CE40" s="37">
        <f t="shared" ref="CE40:CE43" si="167">ROUND((W40+BA40)*1.23,2)</f>
        <v>0</v>
      </c>
      <c r="CF40" s="37">
        <f t="shared" ref="CF40:CF43" si="168">ROUND((X40+BB40)*1.23,2)</f>
        <v>0</v>
      </c>
      <c r="CG40" s="37">
        <f t="shared" ref="CG40:CG43" si="169">ROUND((Y40+BC40)*1.23,2)</f>
        <v>0</v>
      </c>
      <c r="CH40" s="37">
        <f t="shared" ref="CH40:CH43" si="170">ROUND((Z40+BD40)*1.23,2)</f>
        <v>0</v>
      </c>
      <c r="CI40" s="37">
        <f t="shared" ref="CI40:CI43" si="171">ROUND((AA40+BE40)*1.23,2)</f>
        <v>0</v>
      </c>
      <c r="CJ40" s="37">
        <f t="shared" ref="CJ40:CJ43" si="172">ROUND((AB40+BF40)*1.23,2)</f>
        <v>0</v>
      </c>
      <c r="CK40" s="37">
        <f t="shared" ref="CK40:CK43" si="173">ROUND((AC40+BG40)*1.23,2)</f>
        <v>0</v>
      </c>
      <c r="CL40" s="37">
        <f t="shared" ref="CL40:CL43" si="174">ROUND((AD40+BH40)*1.23,2)</f>
        <v>0</v>
      </c>
      <c r="CM40" s="37">
        <f t="shared" ref="CM40:CM43" si="175">ROUND((AE40+BI40)*1.23,2)</f>
        <v>0</v>
      </c>
      <c r="CN40" s="37">
        <f t="shared" ref="CN40:CN43" si="176">ROUND((AF40+BJ40)*1.23,2)</f>
        <v>0</v>
      </c>
      <c r="CO40" s="37">
        <f t="shared" ref="CO40:CO43" si="177">ROUND((AG40+BK40)*1.23,2)</f>
        <v>0</v>
      </c>
      <c r="CP40" s="37">
        <f t="shared" ref="CP40:CP43" si="178">ROUND((AH40+BL40)*1.23,2)</f>
        <v>0</v>
      </c>
      <c r="CQ40" s="37">
        <f t="shared" ref="CQ40:CQ43" si="179">ROUND((AI40+BM40)*1.23,2)</f>
        <v>0</v>
      </c>
      <c r="CR40" s="37">
        <f t="shared" ref="CR40:CR43" si="180">ROUND((AJ40+BN40)*1.23,2)</f>
        <v>0</v>
      </c>
      <c r="CS40" s="74">
        <f t="shared" si="78"/>
        <v>0</v>
      </c>
      <c r="CT40" s="5" t="b">
        <f t="shared" si="79"/>
        <v>1</v>
      </c>
      <c r="CV40" s="37">
        <f t="shared" si="80"/>
        <v>0</v>
      </c>
      <c r="CW40" s="37">
        <f t="shared" si="81"/>
        <v>0</v>
      </c>
      <c r="CX40" s="37">
        <f t="shared" si="82"/>
        <v>0</v>
      </c>
      <c r="CY40" s="37">
        <f t="shared" si="83"/>
        <v>0</v>
      </c>
      <c r="CZ40" s="37">
        <f t="shared" si="84"/>
        <v>0</v>
      </c>
      <c r="DA40" s="37">
        <f t="shared" si="85"/>
        <v>0</v>
      </c>
      <c r="DB40" s="37">
        <f t="shared" si="86"/>
        <v>0</v>
      </c>
      <c r="DC40" s="37">
        <f t="shared" si="87"/>
        <v>0</v>
      </c>
      <c r="DD40" s="37">
        <f t="shared" si="88"/>
        <v>0</v>
      </c>
      <c r="DE40" s="37">
        <f t="shared" si="89"/>
        <v>0</v>
      </c>
      <c r="DF40" s="37">
        <f t="shared" si="90"/>
        <v>0</v>
      </c>
      <c r="DG40" s="37">
        <f t="shared" si="91"/>
        <v>0</v>
      </c>
      <c r="DH40" s="37">
        <f t="shared" si="92"/>
        <v>0</v>
      </c>
      <c r="DI40" s="37">
        <f t="shared" si="93"/>
        <v>0</v>
      </c>
      <c r="DJ40" s="37">
        <f t="shared" si="94"/>
        <v>0</v>
      </c>
      <c r="DK40" s="37">
        <f t="shared" si="95"/>
        <v>0</v>
      </c>
      <c r="DL40" s="37">
        <f t="shared" si="96"/>
        <v>0</v>
      </c>
      <c r="DM40" s="37">
        <f t="shared" si="97"/>
        <v>0</v>
      </c>
      <c r="DN40" s="37">
        <f t="shared" si="98"/>
        <v>0</v>
      </c>
      <c r="DO40" s="37">
        <f t="shared" si="99"/>
        <v>0</v>
      </c>
      <c r="DP40" s="37">
        <f t="shared" si="100"/>
        <v>0</v>
      </c>
      <c r="DQ40" s="37">
        <f t="shared" si="101"/>
        <v>0</v>
      </c>
      <c r="DR40" s="37">
        <f t="shared" si="102"/>
        <v>0</v>
      </c>
      <c r="DS40" s="37">
        <f t="shared" si="103"/>
        <v>0</v>
      </c>
      <c r="DT40" s="37">
        <f t="shared" si="104"/>
        <v>0</v>
      </c>
      <c r="DU40" s="37">
        <f t="shared" si="105"/>
        <v>0</v>
      </c>
      <c r="DV40" s="74">
        <f t="shared" si="106"/>
        <v>0</v>
      </c>
      <c r="DW40" s="1" t="b">
        <f t="shared" si="40"/>
        <v>1</v>
      </c>
    </row>
    <row r="41" spans="1:127" ht="22.5" hidden="1" customHeight="1" outlineLevel="1">
      <c r="A41" s="154"/>
      <c r="B41" s="21"/>
      <c r="C41" s="27" t="s">
        <v>40</v>
      </c>
      <c r="D41" s="28">
        <v>1035000</v>
      </c>
      <c r="E41" s="28">
        <v>0</v>
      </c>
      <c r="F41" s="134"/>
      <c r="G41" s="28"/>
      <c r="H41" s="13">
        <f t="shared" ref="H41:H43" si="181">SUM(D41:G41)</f>
        <v>1035000</v>
      </c>
      <c r="I41" s="13">
        <f>D41</f>
        <v>1035000</v>
      </c>
      <c r="J41" s="4"/>
      <c r="K41" s="17"/>
      <c r="L41" s="17"/>
      <c r="M41" s="17"/>
      <c r="N41" s="17"/>
      <c r="O41" s="124">
        <v>21750</v>
      </c>
      <c r="P41" s="124">
        <v>21750</v>
      </c>
      <c r="Q41" s="124">
        <v>66750</v>
      </c>
      <c r="R41" s="124">
        <f>Q41</f>
        <v>66750</v>
      </c>
      <c r="S41" s="124">
        <f t="shared" ref="S41" si="182">R41</f>
        <v>66750</v>
      </c>
      <c r="T41" s="124">
        <f t="shared" ref="T41" si="183">S41</f>
        <v>66750</v>
      </c>
      <c r="U41" s="124">
        <f t="shared" ref="U41" si="184">T41</f>
        <v>66750</v>
      </c>
      <c r="V41" s="124">
        <f t="shared" ref="V41" si="185">U41</f>
        <v>66750</v>
      </c>
      <c r="W41" s="124">
        <f t="shared" ref="W41" si="186">V41</f>
        <v>66750</v>
      </c>
      <c r="X41" s="124">
        <f t="shared" ref="X41" si="187">W41</f>
        <v>66750</v>
      </c>
      <c r="Y41" s="124">
        <f t="shared" ref="Y41" si="188">X41</f>
        <v>66750</v>
      </c>
      <c r="Z41" s="124">
        <f t="shared" ref="Z41" si="189">Y41</f>
        <v>66750</v>
      </c>
      <c r="AA41" s="124">
        <v>59250</v>
      </c>
      <c r="AB41" s="124">
        <f t="shared" ref="AB41" si="190">AA41</f>
        <v>59250</v>
      </c>
      <c r="AC41" s="124">
        <v>29250</v>
      </c>
      <c r="AD41" s="124">
        <f t="shared" ref="AD41" si="191">AC41</f>
        <v>29250</v>
      </c>
      <c r="AE41" s="124">
        <f t="shared" ref="AE41" si="192">AD41</f>
        <v>29250</v>
      </c>
      <c r="AF41" s="124">
        <f t="shared" ref="AF41" si="193">AE41</f>
        <v>29250</v>
      </c>
      <c r="AG41" s="124">
        <f t="shared" ref="AG41" si="194">AF41</f>
        <v>29250</v>
      </c>
      <c r="AH41" s="124">
        <f t="shared" ref="AH41" si="195">AG41</f>
        <v>29250</v>
      </c>
      <c r="AI41" s="124">
        <v>15000</v>
      </c>
      <c r="AJ41" s="124">
        <f t="shared" ref="AJ41" si="196">AI41</f>
        <v>15000</v>
      </c>
      <c r="AK41" s="125">
        <f t="shared" si="123"/>
        <v>1035000</v>
      </c>
      <c r="AL41" s="5" t="b">
        <f t="shared" si="124"/>
        <v>1</v>
      </c>
      <c r="AO41" s="17"/>
      <c r="AP41" s="17"/>
      <c r="AQ41" s="17"/>
      <c r="AR41" s="17"/>
      <c r="AS41" s="17"/>
      <c r="AT41" s="17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74">
        <f t="shared" si="125"/>
        <v>0</v>
      </c>
      <c r="BP41" s="5" t="b">
        <f t="shared" si="109"/>
        <v>1</v>
      </c>
      <c r="BS41" s="37">
        <f>ROUND((K41+AO41)*1.23,2)</f>
        <v>0</v>
      </c>
      <c r="BT41" s="37">
        <f t="shared" si="156"/>
        <v>0</v>
      </c>
      <c r="BU41" s="37">
        <f t="shared" si="157"/>
        <v>0</v>
      </c>
      <c r="BV41" s="37">
        <f t="shared" si="158"/>
        <v>0</v>
      </c>
      <c r="BW41" s="37">
        <v>0</v>
      </c>
      <c r="BX41" s="37">
        <v>0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74">
        <f t="shared" si="78"/>
        <v>0</v>
      </c>
      <c r="CT41" s="5" t="b">
        <f t="shared" si="79"/>
        <v>1</v>
      </c>
      <c r="CV41" s="37">
        <f t="shared" si="80"/>
        <v>0</v>
      </c>
      <c r="CW41" s="37">
        <f t="shared" si="81"/>
        <v>0</v>
      </c>
      <c r="CX41" s="37">
        <f t="shared" si="82"/>
        <v>0</v>
      </c>
      <c r="CY41" s="37">
        <f t="shared" si="83"/>
        <v>0</v>
      </c>
      <c r="CZ41" s="37">
        <f t="shared" si="84"/>
        <v>21750</v>
      </c>
      <c r="DA41" s="37">
        <f t="shared" si="85"/>
        <v>21750</v>
      </c>
      <c r="DB41" s="37">
        <f t="shared" si="86"/>
        <v>66750</v>
      </c>
      <c r="DC41" s="37">
        <f t="shared" si="87"/>
        <v>66750</v>
      </c>
      <c r="DD41" s="37">
        <f t="shared" si="88"/>
        <v>66750</v>
      </c>
      <c r="DE41" s="37">
        <f t="shared" si="89"/>
        <v>66750</v>
      </c>
      <c r="DF41" s="37">
        <f t="shared" si="90"/>
        <v>66750</v>
      </c>
      <c r="DG41" s="37">
        <f t="shared" si="91"/>
        <v>66750</v>
      </c>
      <c r="DH41" s="37">
        <f t="shared" si="92"/>
        <v>66750</v>
      </c>
      <c r="DI41" s="37">
        <f t="shared" si="93"/>
        <v>66750</v>
      </c>
      <c r="DJ41" s="37">
        <f t="shared" si="94"/>
        <v>66750</v>
      </c>
      <c r="DK41" s="37">
        <f t="shared" si="95"/>
        <v>66750</v>
      </c>
      <c r="DL41" s="37">
        <f t="shared" si="96"/>
        <v>59250</v>
      </c>
      <c r="DM41" s="37">
        <f t="shared" si="97"/>
        <v>59250</v>
      </c>
      <c r="DN41" s="37">
        <f t="shared" si="98"/>
        <v>29250</v>
      </c>
      <c r="DO41" s="37">
        <f t="shared" si="99"/>
        <v>29250</v>
      </c>
      <c r="DP41" s="37">
        <f t="shared" si="100"/>
        <v>29250</v>
      </c>
      <c r="DQ41" s="37">
        <f t="shared" si="101"/>
        <v>29250</v>
      </c>
      <c r="DR41" s="37">
        <f t="shared" si="102"/>
        <v>29250</v>
      </c>
      <c r="DS41" s="37">
        <f t="shared" si="103"/>
        <v>29250</v>
      </c>
      <c r="DT41" s="37">
        <f t="shared" si="104"/>
        <v>15000</v>
      </c>
      <c r="DU41" s="37">
        <f t="shared" si="105"/>
        <v>15000</v>
      </c>
      <c r="DV41" s="74">
        <f t="shared" si="106"/>
        <v>1035000</v>
      </c>
      <c r="DW41" s="1" t="b">
        <f t="shared" si="40"/>
        <v>1</v>
      </c>
    </row>
    <row r="42" spans="1:127" ht="26.25" hidden="1" customHeight="1" outlineLevel="1">
      <c r="A42" s="154"/>
      <c r="B42" s="21"/>
      <c r="C42" s="12" t="s">
        <v>56</v>
      </c>
      <c r="D42" s="28">
        <v>45000</v>
      </c>
      <c r="E42" s="28">
        <v>0</v>
      </c>
      <c r="F42" s="134">
        <f>ROUND(D42*$D$74,2)</f>
        <v>10350</v>
      </c>
      <c r="G42" s="134">
        <f>ROUND(E42*$D$74,2)</f>
        <v>0</v>
      </c>
      <c r="H42" s="13">
        <f t="shared" si="181"/>
        <v>55350</v>
      </c>
      <c r="I42" s="13">
        <f>D42</f>
        <v>45000</v>
      </c>
      <c r="J42" s="4"/>
      <c r="K42" s="17"/>
      <c r="L42" s="17"/>
      <c r="M42" s="17"/>
      <c r="N42" s="17"/>
      <c r="O42" s="17"/>
      <c r="P42" s="17"/>
      <c r="Q42" s="124">
        <f>D42</f>
        <v>45000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74">
        <f t="shared" si="123"/>
        <v>45000</v>
      </c>
      <c r="AL42" s="5" t="b">
        <f>AK42=I42</f>
        <v>1</v>
      </c>
      <c r="AO42" s="17"/>
      <c r="AP42" s="17"/>
      <c r="AQ42" s="17"/>
      <c r="AR42" s="17"/>
      <c r="AS42" s="17"/>
      <c r="AT42" s="17"/>
      <c r="AU42" s="61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74">
        <f t="shared" si="125"/>
        <v>0</v>
      </c>
      <c r="BP42" s="5" t="b">
        <f t="shared" si="109"/>
        <v>1</v>
      </c>
      <c r="BS42" s="37">
        <f t="shared" ref="BS42" si="197">ROUND(K42*$D$74+AO42*$D$74,2)</f>
        <v>0</v>
      </c>
      <c r="BT42" s="37">
        <f t="shared" ref="BT42" si="198">ROUND(L42*$D$74+AP42*$D$74,2)</f>
        <v>0</v>
      </c>
      <c r="BU42" s="37">
        <f t="shared" ref="BU42" si="199">ROUND(M42*$D$74+AQ42*$D$74,2)</f>
        <v>0</v>
      </c>
      <c r="BV42" s="37">
        <f t="shared" ref="BV42" si="200">ROUND(N42*$D$74+AR42*$D$74,2)</f>
        <v>0</v>
      </c>
      <c r="BW42" s="37">
        <f t="shared" ref="BW42" si="201">ROUND(O42*$D$74+AS42*$D$74,2)</f>
        <v>0</v>
      </c>
      <c r="BX42" s="37">
        <f t="shared" ref="BX42" si="202">ROUND(P42*$D$74+AT42*$D$74,2)</f>
        <v>0</v>
      </c>
      <c r="BY42" s="37">
        <f t="shared" ref="BY42" si="203">ROUND(Q42*$D$74+AU42*$D$74,2)</f>
        <v>10350</v>
      </c>
      <c r="BZ42" s="37">
        <f t="shared" ref="BZ42" si="204">ROUND(R42*$D$74+AV42*$D$74,2)</f>
        <v>0</v>
      </c>
      <c r="CA42" s="37">
        <f t="shared" ref="CA42" si="205">ROUND(S42*$D$74+AW42*$D$74,2)</f>
        <v>0</v>
      </c>
      <c r="CB42" s="37">
        <f t="shared" ref="CB42" si="206">ROUND(T42*$D$74+AX42*$D$74,2)</f>
        <v>0</v>
      </c>
      <c r="CC42" s="37">
        <f t="shared" ref="CC42" si="207">ROUND(U42*$D$74+AY42*$D$74,2)</f>
        <v>0</v>
      </c>
      <c r="CD42" s="37">
        <f t="shared" ref="CD42" si="208">ROUND(V42*$D$74+AZ42*$D$74,2)</f>
        <v>0</v>
      </c>
      <c r="CE42" s="37">
        <f t="shared" ref="CE42" si="209">ROUND(W42*$D$74+BA42*$D$74,2)</f>
        <v>0</v>
      </c>
      <c r="CF42" s="37">
        <f t="shared" ref="CF42" si="210">ROUND(X42*$D$74+BB42*$D$74,2)</f>
        <v>0</v>
      </c>
      <c r="CG42" s="37">
        <f t="shared" ref="CG42" si="211">ROUND(Y42*$D$74+BC42*$D$74,2)</f>
        <v>0</v>
      </c>
      <c r="CH42" s="37">
        <f t="shared" ref="CH42" si="212">ROUND(Z42*$D$74+BD42*$D$74,2)</f>
        <v>0</v>
      </c>
      <c r="CI42" s="37">
        <f t="shared" ref="CI42" si="213">ROUND(AA42*$D$74+BE42*$D$74,2)</f>
        <v>0</v>
      </c>
      <c r="CJ42" s="37">
        <f t="shared" ref="CJ42" si="214">ROUND(AB42*$D$74+BF42*$D$74,2)</f>
        <v>0</v>
      </c>
      <c r="CK42" s="37">
        <f t="shared" ref="CK42" si="215">ROUND(AC42*$D$74+BG42*$D$74,2)</f>
        <v>0</v>
      </c>
      <c r="CL42" s="37">
        <f t="shared" ref="CL42" si="216">ROUND(AD42*$D$74+BH42*$D$74,2)</f>
        <v>0</v>
      </c>
      <c r="CM42" s="37">
        <f t="shared" ref="CM42" si="217">ROUND(AE42*$D$74+BI42*$D$74,2)</f>
        <v>0</v>
      </c>
      <c r="CN42" s="37">
        <f t="shared" ref="CN42" si="218">ROUND(AF42*$D$74+BJ42*$D$74,2)</f>
        <v>0</v>
      </c>
      <c r="CO42" s="37">
        <f t="shared" ref="CO42" si="219">ROUND(AG42*$D$74+BK42*$D$74,2)</f>
        <v>0</v>
      </c>
      <c r="CP42" s="37">
        <f t="shared" ref="CP42" si="220">ROUND(AH42*$D$74+BL42*$D$74,2)</f>
        <v>0</v>
      </c>
      <c r="CQ42" s="37">
        <f t="shared" ref="CQ42" si="221">ROUND(AI42*$D$74+BM42*$D$74,2)</f>
        <v>0</v>
      </c>
      <c r="CR42" s="37">
        <f t="shared" ref="CR42" si="222">ROUND(AJ42*$D$74+BN42*$D$74,2)</f>
        <v>0</v>
      </c>
      <c r="CS42" s="74">
        <f t="shared" si="78"/>
        <v>10350</v>
      </c>
      <c r="CT42" s="5" t="b">
        <f t="shared" si="79"/>
        <v>1</v>
      </c>
      <c r="CV42" s="37">
        <f t="shared" si="80"/>
        <v>0</v>
      </c>
      <c r="CW42" s="37">
        <f t="shared" si="81"/>
        <v>0</v>
      </c>
      <c r="CX42" s="37">
        <f t="shared" si="82"/>
        <v>0</v>
      </c>
      <c r="CY42" s="37">
        <f t="shared" si="83"/>
        <v>0</v>
      </c>
      <c r="CZ42" s="37">
        <f t="shared" si="84"/>
        <v>0</v>
      </c>
      <c r="DA42" s="37">
        <f t="shared" si="85"/>
        <v>0</v>
      </c>
      <c r="DB42" s="37">
        <f t="shared" si="86"/>
        <v>55350</v>
      </c>
      <c r="DC42" s="37">
        <f t="shared" si="87"/>
        <v>0</v>
      </c>
      <c r="DD42" s="37">
        <f t="shared" si="88"/>
        <v>0</v>
      </c>
      <c r="DE42" s="37">
        <f t="shared" si="89"/>
        <v>0</v>
      </c>
      <c r="DF42" s="37">
        <f t="shared" si="90"/>
        <v>0</v>
      </c>
      <c r="DG42" s="37">
        <f t="shared" si="91"/>
        <v>0</v>
      </c>
      <c r="DH42" s="37">
        <f t="shared" si="92"/>
        <v>0</v>
      </c>
      <c r="DI42" s="37">
        <f t="shared" si="93"/>
        <v>0</v>
      </c>
      <c r="DJ42" s="37">
        <f t="shared" si="94"/>
        <v>0</v>
      </c>
      <c r="DK42" s="37">
        <f t="shared" si="95"/>
        <v>0</v>
      </c>
      <c r="DL42" s="37">
        <f t="shared" si="96"/>
        <v>0</v>
      </c>
      <c r="DM42" s="37">
        <f t="shared" si="97"/>
        <v>0</v>
      </c>
      <c r="DN42" s="37">
        <f t="shared" si="98"/>
        <v>0</v>
      </c>
      <c r="DO42" s="37">
        <f t="shared" si="99"/>
        <v>0</v>
      </c>
      <c r="DP42" s="37">
        <f t="shared" si="100"/>
        <v>0</v>
      </c>
      <c r="DQ42" s="37">
        <f t="shared" si="101"/>
        <v>0</v>
      </c>
      <c r="DR42" s="37">
        <f t="shared" si="102"/>
        <v>0</v>
      </c>
      <c r="DS42" s="37">
        <f t="shared" si="103"/>
        <v>0</v>
      </c>
      <c r="DT42" s="37">
        <f t="shared" si="104"/>
        <v>0</v>
      </c>
      <c r="DU42" s="37">
        <f t="shared" si="105"/>
        <v>0</v>
      </c>
      <c r="DV42" s="74">
        <f t="shared" si="106"/>
        <v>55350</v>
      </c>
      <c r="DW42" s="1" t="b">
        <f t="shared" si="40"/>
        <v>1</v>
      </c>
    </row>
    <row r="43" spans="1:127" ht="24" hidden="1" customHeight="1" outlineLevel="1">
      <c r="A43" s="155"/>
      <c r="B43" s="21"/>
      <c r="C43" s="12" t="s">
        <v>41</v>
      </c>
      <c r="D43" s="28">
        <v>0</v>
      </c>
      <c r="E43" s="28">
        <v>0</v>
      </c>
      <c r="F43" s="116">
        <f>ROUND(D43*$D$74,2)</f>
        <v>0</v>
      </c>
      <c r="G43" s="116">
        <f>ROUND(E43*$D$74,2)</f>
        <v>0</v>
      </c>
      <c r="H43" s="13">
        <f t="shared" si="181"/>
        <v>0</v>
      </c>
      <c r="I43" s="13">
        <f>D43</f>
        <v>0</v>
      </c>
      <c r="J43" s="4"/>
      <c r="K43" s="17"/>
      <c r="L43" s="17"/>
      <c r="M43" s="17"/>
      <c r="N43" s="17"/>
      <c r="O43" s="17"/>
      <c r="P43" s="17"/>
      <c r="Q43" s="61"/>
      <c r="R43" s="17"/>
      <c r="S43" s="17"/>
      <c r="T43" s="17"/>
      <c r="U43" s="61"/>
      <c r="V43" s="17"/>
      <c r="W43" s="17"/>
      <c r="X43" s="17"/>
      <c r="Y43" s="61"/>
      <c r="Z43" s="17"/>
      <c r="AA43" s="17"/>
      <c r="AB43" s="17"/>
      <c r="AC43" s="61"/>
      <c r="AD43" s="17"/>
      <c r="AE43" s="17"/>
      <c r="AF43" s="17"/>
      <c r="AG43" s="61"/>
      <c r="AH43" s="17"/>
      <c r="AI43" s="17"/>
      <c r="AJ43" s="17"/>
      <c r="AK43" s="74">
        <f t="shared" si="123"/>
        <v>0</v>
      </c>
      <c r="AL43" s="5" t="b">
        <f t="shared" si="124"/>
        <v>1</v>
      </c>
      <c r="AO43" s="17"/>
      <c r="AP43" s="17"/>
      <c r="AQ43" s="17"/>
      <c r="AR43" s="17"/>
      <c r="AS43" s="17"/>
      <c r="AT43" s="17"/>
      <c r="AU43" s="61"/>
      <c r="AV43" s="17"/>
      <c r="AW43" s="17"/>
      <c r="AX43" s="17"/>
      <c r="AY43" s="61"/>
      <c r="AZ43" s="17"/>
      <c r="BA43" s="17"/>
      <c r="BB43" s="17"/>
      <c r="BC43" s="61"/>
      <c r="BD43" s="17"/>
      <c r="BE43" s="17"/>
      <c r="BF43" s="17"/>
      <c r="BG43" s="61"/>
      <c r="BH43" s="17"/>
      <c r="BI43" s="17"/>
      <c r="BJ43" s="17"/>
      <c r="BK43" s="61"/>
      <c r="BL43" s="17"/>
      <c r="BM43" s="17"/>
      <c r="BN43" s="17"/>
      <c r="BO43" s="74">
        <f t="shared" si="125"/>
        <v>0</v>
      </c>
      <c r="BP43" s="5" t="b">
        <f t="shared" si="109"/>
        <v>1</v>
      </c>
      <c r="BS43" s="37">
        <f t="shared" si="155"/>
        <v>0</v>
      </c>
      <c r="BT43" s="37">
        <f t="shared" si="156"/>
        <v>0</v>
      </c>
      <c r="BU43" s="37">
        <f t="shared" si="157"/>
        <v>0</v>
      </c>
      <c r="BV43" s="37">
        <f t="shared" si="158"/>
        <v>0</v>
      </c>
      <c r="BW43" s="37">
        <f t="shared" si="159"/>
        <v>0</v>
      </c>
      <c r="BX43" s="37">
        <f t="shared" si="160"/>
        <v>0</v>
      </c>
      <c r="BY43" s="37">
        <f t="shared" si="161"/>
        <v>0</v>
      </c>
      <c r="BZ43" s="37">
        <f t="shared" si="162"/>
        <v>0</v>
      </c>
      <c r="CA43" s="37">
        <f t="shared" si="163"/>
        <v>0</v>
      </c>
      <c r="CB43" s="37">
        <f t="shared" si="164"/>
        <v>0</v>
      </c>
      <c r="CC43" s="37">
        <f t="shared" si="165"/>
        <v>0</v>
      </c>
      <c r="CD43" s="37">
        <f t="shared" si="166"/>
        <v>0</v>
      </c>
      <c r="CE43" s="37">
        <f t="shared" si="167"/>
        <v>0</v>
      </c>
      <c r="CF43" s="37">
        <f t="shared" si="168"/>
        <v>0</v>
      </c>
      <c r="CG43" s="37">
        <f t="shared" si="169"/>
        <v>0</v>
      </c>
      <c r="CH43" s="37">
        <f t="shared" si="170"/>
        <v>0</v>
      </c>
      <c r="CI43" s="37">
        <f t="shared" si="171"/>
        <v>0</v>
      </c>
      <c r="CJ43" s="37">
        <f t="shared" si="172"/>
        <v>0</v>
      </c>
      <c r="CK43" s="37">
        <f t="shared" si="173"/>
        <v>0</v>
      </c>
      <c r="CL43" s="37">
        <f t="shared" si="174"/>
        <v>0</v>
      </c>
      <c r="CM43" s="37">
        <f t="shared" si="175"/>
        <v>0</v>
      </c>
      <c r="CN43" s="37">
        <f t="shared" si="176"/>
        <v>0</v>
      </c>
      <c r="CO43" s="37">
        <f t="shared" si="177"/>
        <v>0</v>
      </c>
      <c r="CP43" s="37">
        <f t="shared" si="178"/>
        <v>0</v>
      </c>
      <c r="CQ43" s="37">
        <f t="shared" si="179"/>
        <v>0</v>
      </c>
      <c r="CR43" s="37">
        <f t="shared" si="180"/>
        <v>0</v>
      </c>
      <c r="CS43" s="74">
        <f t="shared" si="78"/>
        <v>0</v>
      </c>
      <c r="CT43" s="5" t="b">
        <f t="shared" si="79"/>
        <v>1</v>
      </c>
      <c r="CV43" s="37">
        <f t="shared" si="80"/>
        <v>0</v>
      </c>
      <c r="CW43" s="37">
        <f t="shared" si="81"/>
        <v>0</v>
      </c>
      <c r="CX43" s="37">
        <f t="shared" si="82"/>
        <v>0</v>
      </c>
      <c r="CY43" s="37">
        <f t="shared" si="83"/>
        <v>0</v>
      </c>
      <c r="CZ43" s="37">
        <f t="shared" si="84"/>
        <v>0</v>
      </c>
      <c r="DA43" s="37">
        <f t="shared" si="85"/>
        <v>0</v>
      </c>
      <c r="DB43" s="37">
        <f t="shared" si="86"/>
        <v>0</v>
      </c>
      <c r="DC43" s="37">
        <f t="shared" si="87"/>
        <v>0</v>
      </c>
      <c r="DD43" s="37">
        <f t="shared" si="88"/>
        <v>0</v>
      </c>
      <c r="DE43" s="37">
        <f t="shared" si="89"/>
        <v>0</v>
      </c>
      <c r="DF43" s="37">
        <f t="shared" si="90"/>
        <v>0</v>
      </c>
      <c r="DG43" s="37">
        <f t="shared" si="91"/>
        <v>0</v>
      </c>
      <c r="DH43" s="37">
        <f t="shared" si="92"/>
        <v>0</v>
      </c>
      <c r="DI43" s="37">
        <f t="shared" si="93"/>
        <v>0</v>
      </c>
      <c r="DJ43" s="37">
        <f t="shared" si="94"/>
        <v>0</v>
      </c>
      <c r="DK43" s="37">
        <f t="shared" si="95"/>
        <v>0</v>
      </c>
      <c r="DL43" s="37">
        <f t="shared" si="96"/>
        <v>0</v>
      </c>
      <c r="DM43" s="37">
        <f t="shared" si="97"/>
        <v>0</v>
      </c>
      <c r="DN43" s="37">
        <f t="shared" si="98"/>
        <v>0</v>
      </c>
      <c r="DO43" s="37">
        <f t="shared" si="99"/>
        <v>0</v>
      </c>
      <c r="DP43" s="37">
        <f t="shared" si="100"/>
        <v>0</v>
      </c>
      <c r="DQ43" s="37">
        <f t="shared" si="101"/>
        <v>0</v>
      </c>
      <c r="DR43" s="37">
        <f t="shared" si="102"/>
        <v>0</v>
      </c>
      <c r="DS43" s="37">
        <f t="shared" si="103"/>
        <v>0</v>
      </c>
      <c r="DT43" s="37">
        <f t="shared" si="104"/>
        <v>0</v>
      </c>
      <c r="DU43" s="37">
        <f t="shared" si="105"/>
        <v>0</v>
      </c>
      <c r="DV43" s="74">
        <f t="shared" si="106"/>
        <v>0</v>
      </c>
      <c r="DW43" s="1" t="b">
        <f t="shared" si="40"/>
        <v>1</v>
      </c>
    </row>
    <row r="44" spans="1:127" ht="24" customHeight="1" collapsed="1">
      <c r="A44" s="141" t="s">
        <v>85</v>
      </c>
      <c r="B44" s="142"/>
      <c r="C44" s="143"/>
      <c r="D44" s="84" t="e">
        <f>D28+D29+D30+D36+D37+D38+D39</f>
        <v>#REF!</v>
      </c>
      <c r="E44" s="84">
        <f t="shared" ref="E44:I44" si="223">E28+E29+E30+E36+E37+E38+E39</f>
        <v>1032866.77</v>
      </c>
      <c r="F44" s="84" t="e">
        <f t="shared" si="223"/>
        <v>#REF!</v>
      </c>
      <c r="G44" s="84">
        <f t="shared" si="223"/>
        <v>237559.35</v>
      </c>
      <c r="H44" s="84" t="e">
        <f t="shared" si="223"/>
        <v>#REF!</v>
      </c>
      <c r="I44" s="84" t="e">
        <f t="shared" si="223"/>
        <v>#REF!</v>
      </c>
      <c r="J44" s="4"/>
      <c r="K44" s="88">
        <f>SUM(K28:K30)+SUM(K36:K39)</f>
        <v>0</v>
      </c>
      <c r="L44" s="88">
        <f t="shared" ref="L44:AK44" si="224">SUM(L28:L30)+SUM(L36:L39)</f>
        <v>0</v>
      </c>
      <c r="M44" s="88">
        <f t="shared" si="224"/>
        <v>0</v>
      </c>
      <c r="N44" s="88">
        <f t="shared" si="224"/>
        <v>71800</v>
      </c>
      <c r="O44" s="88">
        <f t="shared" si="224"/>
        <v>21750</v>
      </c>
      <c r="P44" s="88">
        <f t="shared" si="224"/>
        <v>29880.080000000002</v>
      </c>
      <c r="Q44" s="88" t="e">
        <f t="shared" si="224"/>
        <v>#REF!</v>
      </c>
      <c r="R44" s="88" t="e">
        <f t="shared" si="224"/>
        <v>#REF!</v>
      </c>
      <c r="S44" s="88" t="e">
        <f t="shared" si="224"/>
        <v>#REF!</v>
      </c>
      <c r="T44" s="88" t="e">
        <f t="shared" si="224"/>
        <v>#REF!</v>
      </c>
      <c r="U44" s="88" t="e">
        <f t="shared" si="224"/>
        <v>#REF!</v>
      </c>
      <c r="V44" s="88" t="e">
        <f t="shared" si="224"/>
        <v>#REF!</v>
      </c>
      <c r="W44" s="88" t="e">
        <f t="shared" si="224"/>
        <v>#REF!</v>
      </c>
      <c r="X44" s="88" t="e">
        <f t="shared" si="224"/>
        <v>#REF!</v>
      </c>
      <c r="Y44" s="88" t="e">
        <f t="shared" si="224"/>
        <v>#REF!</v>
      </c>
      <c r="Z44" s="88" t="e">
        <f t="shared" si="224"/>
        <v>#REF!</v>
      </c>
      <c r="AA44" s="88" t="e">
        <f t="shared" si="224"/>
        <v>#REF!</v>
      </c>
      <c r="AB44" s="88" t="e">
        <f t="shared" si="224"/>
        <v>#REF!</v>
      </c>
      <c r="AC44" s="88" t="e">
        <f t="shared" si="224"/>
        <v>#REF!</v>
      </c>
      <c r="AD44" s="88" t="e">
        <f t="shared" si="224"/>
        <v>#REF!</v>
      </c>
      <c r="AE44" s="88" t="e">
        <f t="shared" si="224"/>
        <v>#REF!</v>
      </c>
      <c r="AF44" s="88" t="e">
        <f t="shared" si="224"/>
        <v>#REF!</v>
      </c>
      <c r="AG44" s="88" t="e">
        <f t="shared" si="224"/>
        <v>#REF!</v>
      </c>
      <c r="AH44" s="88" t="e">
        <f t="shared" si="224"/>
        <v>#REF!</v>
      </c>
      <c r="AI44" s="88" t="e">
        <f t="shared" si="224"/>
        <v>#REF!</v>
      </c>
      <c r="AJ44" s="88">
        <f t="shared" si="224"/>
        <v>15000</v>
      </c>
      <c r="AK44" s="88" t="e">
        <f t="shared" si="224"/>
        <v>#REF!</v>
      </c>
      <c r="AL44" s="5" t="e">
        <f t="shared" si="124"/>
        <v>#REF!</v>
      </c>
      <c r="AO44" s="88">
        <f t="shared" ref="AO44:BN44" si="225">SUM(AO28:AO30)+SUM(AO36:AO39)</f>
        <v>0</v>
      </c>
      <c r="AP44" s="88">
        <f t="shared" si="225"/>
        <v>0</v>
      </c>
      <c r="AQ44" s="88">
        <f t="shared" si="225"/>
        <v>0</v>
      </c>
      <c r="AR44" s="88">
        <f t="shared" si="225"/>
        <v>11900</v>
      </c>
      <c r="AS44" s="88">
        <f t="shared" si="225"/>
        <v>40650.410000000003</v>
      </c>
      <c r="AT44" s="88">
        <f t="shared" si="225"/>
        <v>389000</v>
      </c>
      <c r="AU44" s="88">
        <f t="shared" si="225"/>
        <v>0</v>
      </c>
      <c r="AV44" s="88">
        <f t="shared" si="225"/>
        <v>32850.908888888887</v>
      </c>
      <c r="AW44" s="88">
        <f t="shared" si="225"/>
        <v>32850.908888888887</v>
      </c>
      <c r="AX44" s="88">
        <f t="shared" si="225"/>
        <v>32850.908888888887</v>
      </c>
      <c r="AY44" s="88">
        <f t="shared" si="225"/>
        <v>32850.908888888887</v>
      </c>
      <c r="AZ44" s="88">
        <f t="shared" si="225"/>
        <v>32850.908888888887</v>
      </c>
      <c r="BA44" s="88">
        <f t="shared" si="225"/>
        <v>32850.908888888887</v>
      </c>
      <c r="BB44" s="88">
        <f t="shared" si="225"/>
        <v>32850.908888888887</v>
      </c>
      <c r="BC44" s="88">
        <f t="shared" si="225"/>
        <v>32850.908888888887</v>
      </c>
      <c r="BD44" s="88">
        <f t="shared" si="225"/>
        <v>32850.908888888887</v>
      </c>
      <c r="BE44" s="88">
        <f t="shared" si="225"/>
        <v>32850.908888888887</v>
      </c>
      <c r="BF44" s="88">
        <f t="shared" si="225"/>
        <v>32850.908888888887</v>
      </c>
      <c r="BG44" s="88">
        <f t="shared" si="225"/>
        <v>32850.908888888887</v>
      </c>
      <c r="BH44" s="88">
        <f t="shared" si="225"/>
        <v>32850.908888888887</v>
      </c>
      <c r="BI44" s="88">
        <f t="shared" si="225"/>
        <v>32850.908888888887</v>
      </c>
      <c r="BJ44" s="88">
        <f t="shared" si="225"/>
        <v>32850.908888888887</v>
      </c>
      <c r="BK44" s="88">
        <f t="shared" si="225"/>
        <v>32850.908888888887</v>
      </c>
      <c r="BL44" s="88">
        <f t="shared" si="225"/>
        <v>32850.908888888887</v>
      </c>
      <c r="BM44" s="88">
        <f t="shared" si="225"/>
        <v>32850.908888888887</v>
      </c>
      <c r="BN44" s="88">
        <f t="shared" si="225"/>
        <v>0</v>
      </c>
      <c r="BO44" s="88">
        <f t="shared" ref="BO44" si="226">SUM(BO28:BO30)+SUM(BO36:BO39)</f>
        <v>1032866.77</v>
      </c>
      <c r="BP44" s="5" t="b">
        <f t="shared" si="109"/>
        <v>1</v>
      </c>
      <c r="BS44" s="88">
        <f t="shared" ref="BS44:CS44" si="227">SUM(BS28:BS30)+SUM(BS36:BS39)</f>
        <v>0</v>
      </c>
      <c r="BT44" s="88">
        <f t="shared" si="227"/>
        <v>0</v>
      </c>
      <c r="BU44" s="88">
        <f t="shared" si="227"/>
        <v>0</v>
      </c>
      <c r="BV44" s="88">
        <f t="shared" si="227"/>
        <v>19251</v>
      </c>
      <c r="BW44" s="88">
        <f t="shared" si="227"/>
        <v>9349.59</v>
      </c>
      <c r="BX44" s="88">
        <f t="shared" si="227"/>
        <v>91339.92</v>
      </c>
      <c r="BY44" s="88" t="e">
        <f t="shared" si="227"/>
        <v>#REF!</v>
      </c>
      <c r="BZ44" s="88" t="e">
        <f t="shared" si="227"/>
        <v>#REF!</v>
      </c>
      <c r="CA44" s="88" t="e">
        <f t="shared" si="227"/>
        <v>#REF!</v>
      </c>
      <c r="CB44" s="88" t="e">
        <f t="shared" si="227"/>
        <v>#REF!</v>
      </c>
      <c r="CC44" s="88" t="e">
        <f t="shared" si="227"/>
        <v>#REF!</v>
      </c>
      <c r="CD44" s="88" t="e">
        <f t="shared" si="227"/>
        <v>#REF!</v>
      </c>
      <c r="CE44" s="88" t="e">
        <f t="shared" si="227"/>
        <v>#REF!</v>
      </c>
      <c r="CF44" s="88" t="e">
        <f t="shared" si="227"/>
        <v>#REF!</v>
      </c>
      <c r="CG44" s="88" t="e">
        <f t="shared" si="227"/>
        <v>#REF!</v>
      </c>
      <c r="CH44" s="88" t="e">
        <f t="shared" si="227"/>
        <v>#REF!</v>
      </c>
      <c r="CI44" s="88" t="e">
        <f t="shared" si="227"/>
        <v>#REF!</v>
      </c>
      <c r="CJ44" s="88" t="e">
        <f t="shared" si="227"/>
        <v>#REF!</v>
      </c>
      <c r="CK44" s="88" t="e">
        <f t="shared" si="227"/>
        <v>#REF!</v>
      </c>
      <c r="CL44" s="88" t="e">
        <f t="shared" si="227"/>
        <v>#REF!</v>
      </c>
      <c r="CM44" s="88" t="e">
        <f t="shared" si="227"/>
        <v>#REF!</v>
      </c>
      <c r="CN44" s="88" t="e">
        <f t="shared" si="227"/>
        <v>#REF!</v>
      </c>
      <c r="CO44" s="88" t="e">
        <f t="shared" si="227"/>
        <v>#REF!</v>
      </c>
      <c r="CP44" s="88" t="e">
        <f t="shared" si="227"/>
        <v>#REF!</v>
      </c>
      <c r="CQ44" s="88" t="e">
        <f t="shared" si="227"/>
        <v>#REF!</v>
      </c>
      <c r="CR44" s="88">
        <f t="shared" si="227"/>
        <v>0</v>
      </c>
      <c r="CS44" s="88" t="e">
        <f t="shared" si="227"/>
        <v>#REF!</v>
      </c>
      <c r="CT44" s="5" t="e">
        <f t="shared" si="79"/>
        <v>#REF!</v>
      </c>
      <c r="CV44" s="88">
        <f t="shared" ref="CV44:DV44" si="228">SUM(CV28:CV30)+SUM(CV36:CV39)</f>
        <v>0</v>
      </c>
      <c r="CW44" s="88">
        <f t="shared" si="228"/>
        <v>0</v>
      </c>
      <c r="CX44" s="88">
        <f t="shared" si="228"/>
        <v>0</v>
      </c>
      <c r="CY44" s="88">
        <f t="shared" si="228"/>
        <v>102951</v>
      </c>
      <c r="CZ44" s="88">
        <f t="shared" si="228"/>
        <v>71750</v>
      </c>
      <c r="DA44" s="88">
        <f t="shared" si="228"/>
        <v>510220</v>
      </c>
      <c r="DB44" s="88" t="e">
        <f t="shared" si="228"/>
        <v>#REF!</v>
      </c>
      <c r="DC44" s="88" t="e">
        <f t="shared" si="228"/>
        <v>#REF!</v>
      </c>
      <c r="DD44" s="88" t="e">
        <f t="shared" si="228"/>
        <v>#REF!</v>
      </c>
      <c r="DE44" s="88" t="e">
        <f t="shared" si="228"/>
        <v>#REF!</v>
      </c>
      <c r="DF44" s="88" t="e">
        <f t="shared" si="228"/>
        <v>#REF!</v>
      </c>
      <c r="DG44" s="88" t="e">
        <f t="shared" si="228"/>
        <v>#REF!</v>
      </c>
      <c r="DH44" s="88" t="e">
        <f t="shared" si="228"/>
        <v>#REF!</v>
      </c>
      <c r="DI44" s="88" t="e">
        <f t="shared" si="228"/>
        <v>#REF!</v>
      </c>
      <c r="DJ44" s="88" t="e">
        <f t="shared" si="228"/>
        <v>#REF!</v>
      </c>
      <c r="DK44" s="88" t="e">
        <f t="shared" si="228"/>
        <v>#REF!</v>
      </c>
      <c r="DL44" s="88" t="e">
        <f t="shared" si="228"/>
        <v>#REF!</v>
      </c>
      <c r="DM44" s="88" t="e">
        <f t="shared" si="228"/>
        <v>#REF!</v>
      </c>
      <c r="DN44" s="88" t="e">
        <f t="shared" si="228"/>
        <v>#REF!</v>
      </c>
      <c r="DO44" s="88" t="e">
        <f t="shared" si="228"/>
        <v>#REF!</v>
      </c>
      <c r="DP44" s="88" t="e">
        <f t="shared" si="228"/>
        <v>#REF!</v>
      </c>
      <c r="DQ44" s="88" t="e">
        <f t="shared" si="228"/>
        <v>#REF!</v>
      </c>
      <c r="DR44" s="88" t="e">
        <f t="shared" si="228"/>
        <v>#REF!</v>
      </c>
      <c r="DS44" s="88" t="e">
        <f t="shared" si="228"/>
        <v>#REF!</v>
      </c>
      <c r="DT44" s="88" t="e">
        <f t="shared" si="228"/>
        <v>#REF!</v>
      </c>
      <c r="DU44" s="88">
        <f t="shared" si="228"/>
        <v>15000</v>
      </c>
      <c r="DV44" s="88" t="e">
        <f t="shared" si="228"/>
        <v>#REF!</v>
      </c>
      <c r="DW44" s="1" t="e">
        <f t="shared" si="40"/>
        <v>#REF!</v>
      </c>
    </row>
    <row r="45" spans="1:127" ht="27.75" customHeight="1">
      <c r="A45" s="29"/>
      <c r="B45" s="29"/>
      <c r="C45" s="29" t="s">
        <v>42</v>
      </c>
      <c r="D45" s="30" t="e">
        <f>D13+D26+D44</f>
        <v>#REF!</v>
      </c>
      <c r="E45" s="30">
        <f t="shared" ref="E45:I45" si="229">E13+E26+E44</f>
        <v>24685521.159999996</v>
      </c>
      <c r="F45" s="30" t="e">
        <f t="shared" si="229"/>
        <v>#REF!</v>
      </c>
      <c r="G45" s="30">
        <f t="shared" si="229"/>
        <v>5677669.8699999992</v>
      </c>
      <c r="H45" s="30" t="e">
        <f t="shared" si="229"/>
        <v>#REF!</v>
      </c>
      <c r="I45" s="30" t="e">
        <f t="shared" si="229"/>
        <v>#REF!</v>
      </c>
      <c r="J45" s="4"/>
      <c r="K45" s="85">
        <f t="shared" ref="K45:AK45" si="230">K13+K26+K44</f>
        <v>0</v>
      </c>
      <c r="L45" s="85">
        <f t="shared" si="230"/>
        <v>0</v>
      </c>
      <c r="M45" s="85">
        <f t="shared" si="230"/>
        <v>0</v>
      </c>
      <c r="N45" s="85">
        <f t="shared" si="230"/>
        <v>71800</v>
      </c>
      <c r="O45" s="85">
        <f t="shared" si="230"/>
        <v>21750</v>
      </c>
      <c r="P45" s="85">
        <f t="shared" si="230"/>
        <v>1128010.08</v>
      </c>
      <c r="Q45" s="85" t="e">
        <f t="shared" si="230"/>
        <v>#REF!</v>
      </c>
      <c r="R45" s="85" t="e">
        <f t="shared" si="230"/>
        <v>#REF!</v>
      </c>
      <c r="S45" s="85" t="e">
        <f t="shared" si="230"/>
        <v>#REF!</v>
      </c>
      <c r="T45" s="85" t="e">
        <f t="shared" si="230"/>
        <v>#REF!</v>
      </c>
      <c r="U45" s="85" t="e">
        <f t="shared" si="230"/>
        <v>#REF!</v>
      </c>
      <c r="V45" s="85" t="e">
        <f t="shared" si="230"/>
        <v>#REF!</v>
      </c>
      <c r="W45" s="85" t="e">
        <f t="shared" si="230"/>
        <v>#REF!</v>
      </c>
      <c r="X45" s="85" t="e">
        <f t="shared" si="230"/>
        <v>#REF!</v>
      </c>
      <c r="Y45" s="85" t="e">
        <f t="shared" si="230"/>
        <v>#REF!</v>
      </c>
      <c r="Z45" s="85" t="e">
        <f t="shared" si="230"/>
        <v>#REF!</v>
      </c>
      <c r="AA45" s="85" t="e">
        <f t="shared" si="230"/>
        <v>#REF!</v>
      </c>
      <c r="AB45" s="85" t="e">
        <f t="shared" si="230"/>
        <v>#REF!</v>
      </c>
      <c r="AC45" s="85" t="e">
        <f t="shared" si="230"/>
        <v>#REF!</v>
      </c>
      <c r="AD45" s="85" t="e">
        <f t="shared" si="230"/>
        <v>#REF!</v>
      </c>
      <c r="AE45" s="85" t="e">
        <f t="shared" si="230"/>
        <v>#REF!</v>
      </c>
      <c r="AF45" s="85" t="e">
        <f t="shared" si="230"/>
        <v>#REF!</v>
      </c>
      <c r="AG45" s="85" t="e">
        <f t="shared" si="230"/>
        <v>#REF!</v>
      </c>
      <c r="AH45" s="85" t="e">
        <f t="shared" si="230"/>
        <v>#REF!</v>
      </c>
      <c r="AI45" s="85" t="e">
        <f t="shared" si="230"/>
        <v>#REF!</v>
      </c>
      <c r="AJ45" s="85">
        <f t="shared" si="230"/>
        <v>15000</v>
      </c>
      <c r="AK45" s="85" t="e">
        <f t="shared" si="230"/>
        <v>#REF!</v>
      </c>
      <c r="AL45" s="5" t="e">
        <f t="shared" ref="AL45" si="231">AK45=I45</f>
        <v>#REF!</v>
      </c>
      <c r="AO45" s="85">
        <f t="shared" ref="AO45:BO45" si="232">AO13+AO26+AO44</f>
        <v>0</v>
      </c>
      <c r="AP45" s="85">
        <f t="shared" si="232"/>
        <v>0</v>
      </c>
      <c r="AQ45" s="85">
        <f t="shared" si="232"/>
        <v>0</v>
      </c>
      <c r="AR45" s="85">
        <f t="shared" si="232"/>
        <v>11900</v>
      </c>
      <c r="AS45" s="85">
        <f t="shared" si="232"/>
        <v>40650.410000000003</v>
      </c>
      <c r="AT45" s="85">
        <f t="shared" si="232"/>
        <v>389000</v>
      </c>
      <c r="AU45" s="85">
        <f t="shared" si="232"/>
        <v>0</v>
      </c>
      <c r="AV45" s="85">
        <f t="shared" si="232"/>
        <v>2471875.2988888887</v>
      </c>
      <c r="AW45" s="85">
        <f t="shared" si="232"/>
        <v>2471875.2988888887</v>
      </c>
      <c r="AX45" s="85">
        <f t="shared" si="232"/>
        <v>2471875.2988888887</v>
      </c>
      <c r="AY45" s="85">
        <f t="shared" si="232"/>
        <v>2471875.2988888887</v>
      </c>
      <c r="AZ45" s="85">
        <f t="shared" si="232"/>
        <v>2471875.2988888887</v>
      </c>
      <c r="BA45" s="85">
        <f t="shared" si="232"/>
        <v>1024720.8268888888</v>
      </c>
      <c r="BB45" s="85">
        <f t="shared" si="232"/>
        <v>1024720.8268888888</v>
      </c>
      <c r="BC45" s="85">
        <f t="shared" si="232"/>
        <v>1024720.8268888888</v>
      </c>
      <c r="BD45" s="85">
        <f t="shared" si="232"/>
        <v>1024720.8268888888</v>
      </c>
      <c r="BE45" s="85">
        <f t="shared" si="232"/>
        <v>1746741.1435555553</v>
      </c>
      <c r="BF45" s="85">
        <f t="shared" si="232"/>
        <v>754871.22555555555</v>
      </c>
      <c r="BG45" s="85">
        <f t="shared" si="232"/>
        <v>754871.22555555555</v>
      </c>
      <c r="BH45" s="85">
        <f t="shared" si="232"/>
        <v>754871.22555555555</v>
      </c>
      <c r="BI45" s="85">
        <f t="shared" si="232"/>
        <v>754871.22555555555</v>
      </c>
      <c r="BJ45" s="85">
        <f t="shared" si="232"/>
        <v>754871.22555555555</v>
      </c>
      <c r="BK45" s="85">
        <f t="shared" si="232"/>
        <v>754871.22555555555</v>
      </c>
      <c r="BL45" s="85">
        <f t="shared" si="232"/>
        <v>754871.22555555555</v>
      </c>
      <c r="BM45" s="85">
        <f t="shared" si="232"/>
        <v>754871.22555555555</v>
      </c>
      <c r="BN45" s="85">
        <f t="shared" si="232"/>
        <v>0</v>
      </c>
      <c r="BO45" s="85">
        <f t="shared" si="232"/>
        <v>24685521.159999996</v>
      </c>
      <c r="BP45" s="5" t="b">
        <f t="shared" si="109"/>
        <v>1</v>
      </c>
      <c r="BS45" s="85">
        <f t="shared" ref="BS45:CS45" si="233">BS13+BS26+BS44</f>
        <v>0</v>
      </c>
      <c r="BT45" s="85">
        <f t="shared" si="233"/>
        <v>0</v>
      </c>
      <c r="BU45" s="85">
        <f t="shared" si="233"/>
        <v>0</v>
      </c>
      <c r="BV45" s="85">
        <f t="shared" si="233"/>
        <v>19251</v>
      </c>
      <c r="BW45" s="85">
        <f t="shared" si="233"/>
        <v>9349.59</v>
      </c>
      <c r="BX45" s="85">
        <f t="shared" si="233"/>
        <v>343909.82</v>
      </c>
      <c r="BY45" s="85" t="e">
        <f t="shared" si="233"/>
        <v>#REF!</v>
      </c>
      <c r="BZ45" s="85" t="e">
        <f t="shared" si="233"/>
        <v>#REF!</v>
      </c>
      <c r="CA45" s="85" t="e">
        <f t="shared" si="233"/>
        <v>#REF!</v>
      </c>
      <c r="CB45" s="85" t="e">
        <f t="shared" si="233"/>
        <v>#REF!</v>
      </c>
      <c r="CC45" s="85" t="e">
        <f t="shared" si="233"/>
        <v>#REF!</v>
      </c>
      <c r="CD45" s="85" t="e">
        <f t="shared" si="233"/>
        <v>#REF!</v>
      </c>
      <c r="CE45" s="85" t="e">
        <f t="shared" si="233"/>
        <v>#REF!</v>
      </c>
      <c r="CF45" s="85" t="e">
        <f t="shared" si="233"/>
        <v>#REF!</v>
      </c>
      <c r="CG45" s="85" t="e">
        <f t="shared" si="233"/>
        <v>#REF!</v>
      </c>
      <c r="CH45" s="85" t="e">
        <f t="shared" si="233"/>
        <v>#REF!</v>
      </c>
      <c r="CI45" s="85" t="e">
        <f t="shared" si="233"/>
        <v>#REF!</v>
      </c>
      <c r="CJ45" s="85" t="e">
        <f t="shared" si="233"/>
        <v>#REF!</v>
      </c>
      <c r="CK45" s="85" t="e">
        <f t="shared" si="233"/>
        <v>#REF!</v>
      </c>
      <c r="CL45" s="85" t="e">
        <f t="shared" si="233"/>
        <v>#REF!</v>
      </c>
      <c r="CM45" s="85" t="e">
        <f t="shared" si="233"/>
        <v>#REF!</v>
      </c>
      <c r="CN45" s="85" t="e">
        <f t="shared" si="233"/>
        <v>#REF!</v>
      </c>
      <c r="CO45" s="85" t="e">
        <f t="shared" si="233"/>
        <v>#REF!</v>
      </c>
      <c r="CP45" s="85" t="e">
        <f t="shared" si="233"/>
        <v>#REF!</v>
      </c>
      <c r="CQ45" s="85" t="e">
        <f t="shared" si="233"/>
        <v>#REF!</v>
      </c>
      <c r="CR45" s="85">
        <f t="shared" si="233"/>
        <v>0</v>
      </c>
      <c r="CS45" s="85" t="e">
        <f t="shared" si="233"/>
        <v>#REF!</v>
      </c>
      <c r="CT45" s="5" t="e">
        <f t="shared" si="79"/>
        <v>#REF!</v>
      </c>
      <c r="CV45" s="85">
        <f t="shared" ref="CV45:DV45" si="234">CV13+CV26+CV44</f>
        <v>0</v>
      </c>
      <c r="CW45" s="85">
        <f t="shared" si="234"/>
        <v>0</v>
      </c>
      <c r="CX45" s="85">
        <f t="shared" si="234"/>
        <v>0</v>
      </c>
      <c r="CY45" s="85">
        <f t="shared" si="234"/>
        <v>102951</v>
      </c>
      <c r="CZ45" s="85">
        <f t="shared" si="234"/>
        <v>71750</v>
      </c>
      <c r="DA45" s="85">
        <f t="shared" si="234"/>
        <v>1860919.9</v>
      </c>
      <c r="DB45" s="85" t="e">
        <f t="shared" si="234"/>
        <v>#REF!</v>
      </c>
      <c r="DC45" s="85" t="e">
        <f t="shared" si="234"/>
        <v>#REF!</v>
      </c>
      <c r="DD45" s="85" t="e">
        <f t="shared" si="234"/>
        <v>#REF!</v>
      </c>
      <c r="DE45" s="85" t="e">
        <f t="shared" si="234"/>
        <v>#REF!</v>
      </c>
      <c r="DF45" s="85" t="e">
        <f t="shared" si="234"/>
        <v>#REF!</v>
      </c>
      <c r="DG45" s="85" t="e">
        <f t="shared" si="234"/>
        <v>#REF!</v>
      </c>
      <c r="DH45" s="85" t="e">
        <f t="shared" si="234"/>
        <v>#REF!</v>
      </c>
      <c r="DI45" s="85" t="e">
        <f t="shared" si="234"/>
        <v>#REF!</v>
      </c>
      <c r="DJ45" s="85" t="e">
        <f t="shared" si="234"/>
        <v>#REF!</v>
      </c>
      <c r="DK45" s="85" t="e">
        <f t="shared" si="234"/>
        <v>#REF!</v>
      </c>
      <c r="DL45" s="85" t="e">
        <f t="shared" si="234"/>
        <v>#REF!</v>
      </c>
      <c r="DM45" s="85" t="e">
        <f t="shared" si="234"/>
        <v>#REF!</v>
      </c>
      <c r="DN45" s="85" t="e">
        <f t="shared" si="234"/>
        <v>#REF!</v>
      </c>
      <c r="DO45" s="85" t="e">
        <f t="shared" si="234"/>
        <v>#REF!</v>
      </c>
      <c r="DP45" s="85" t="e">
        <f t="shared" si="234"/>
        <v>#REF!</v>
      </c>
      <c r="DQ45" s="85" t="e">
        <f t="shared" si="234"/>
        <v>#REF!</v>
      </c>
      <c r="DR45" s="85" t="e">
        <f t="shared" si="234"/>
        <v>#REF!</v>
      </c>
      <c r="DS45" s="85" t="e">
        <f t="shared" si="234"/>
        <v>#REF!</v>
      </c>
      <c r="DT45" s="85" t="e">
        <f t="shared" si="234"/>
        <v>#REF!</v>
      </c>
      <c r="DU45" s="85">
        <f t="shared" si="234"/>
        <v>15000</v>
      </c>
      <c r="DV45" s="30" t="e">
        <f t="shared" si="234"/>
        <v>#REF!</v>
      </c>
      <c r="DW45" s="1" t="e">
        <f t="shared" si="40"/>
        <v>#REF!</v>
      </c>
    </row>
    <row r="46" spans="1:127">
      <c r="J46" s="4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</row>
    <row r="47" spans="1:127" ht="12">
      <c r="J47" s="4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O47" s="140">
        <v>2015</v>
      </c>
      <c r="AP47" s="140"/>
      <c r="AQ47" s="140">
        <v>2016</v>
      </c>
      <c r="AR47" s="140"/>
      <c r="AS47" s="140"/>
      <c r="AT47" s="140"/>
      <c r="AU47" s="140">
        <v>2017</v>
      </c>
      <c r="AV47" s="140"/>
      <c r="AW47" s="140"/>
      <c r="AX47" s="140"/>
      <c r="AY47" s="140">
        <v>2018</v>
      </c>
      <c r="AZ47" s="140"/>
      <c r="BA47" s="140"/>
      <c r="BB47" s="140"/>
      <c r="BC47" s="140">
        <v>2019</v>
      </c>
      <c r="BD47" s="140"/>
      <c r="BE47" s="140"/>
      <c r="BF47" s="140"/>
      <c r="BG47" s="140">
        <v>2020</v>
      </c>
      <c r="BH47" s="140"/>
      <c r="BI47" s="140"/>
      <c r="BJ47" s="140"/>
      <c r="BK47" s="140">
        <v>2021</v>
      </c>
      <c r="BL47" s="140"/>
      <c r="BM47" s="140"/>
      <c r="BN47" s="140"/>
      <c r="BO47" s="123" t="s">
        <v>63</v>
      </c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</row>
    <row r="48" spans="1:127" ht="25.5" customHeight="1">
      <c r="A48" s="144" t="s">
        <v>43</v>
      </c>
      <c r="B48" s="144"/>
      <c r="C48" s="144"/>
      <c r="D48" s="144"/>
      <c r="E48" s="144"/>
      <c r="F48" s="144"/>
      <c r="G48" s="144"/>
      <c r="H48" s="144"/>
      <c r="I48" s="144"/>
      <c r="K48" s="140">
        <v>2015</v>
      </c>
      <c r="L48" s="140"/>
      <c r="M48" s="140">
        <v>2016</v>
      </c>
      <c r="N48" s="140"/>
      <c r="O48" s="140"/>
      <c r="P48" s="140"/>
      <c r="Q48" s="140">
        <v>2017</v>
      </c>
      <c r="R48" s="140"/>
      <c r="S48" s="140"/>
      <c r="T48" s="140"/>
      <c r="U48" s="140">
        <v>2018</v>
      </c>
      <c r="V48" s="140"/>
      <c r="W48" s="140"/>
      <c r="X48" s="140"/>
      <c r="Y48" s="140">
        <v>2019</v>
      </c>
      <c r="Z48" s="140"/>
      <c r="AA48" s="140"/>
      <c r="AB48" s="140"/>
      <c r="AC48" s="140">
        <v>2020</v>
      </c>
      <c r="AD48" s="140"/>
      <c r="AE48" s="140"/>
      <c r="AF48" s="140"/>
      <c r="AG48" s="140">
        <v>2021</v>
      </c>
      <c r="AH48" s="140"/>
      <c r="AI48" s="140"/>
      <c r="AJ48" s="140"/>
      <c r="AK48" s="82" t="s">
        <v>63</v>
      </c>
      <c r="AO48" s="17"/>
      <c r="AP48" s="17"/>
      <c r="AQ48" s="17"/>
      <c r="AR48" s="17"/>
      <c r="AS48" s="24"/>
      <c r="AT48" s="131"/>
      <c r="AU48" s="62"/>
      <c r="AV48" s="24"/>
      <c r="AW48" s="24"/>
      <c r="AX48" s="24"/>
      <c r="AY48" s="24"/>
      <c r="AZ48" s="24"/>
      <c r="BA48" s="24"/>
      <c r="BB48" s="24"/>
      <c r="BC48" s="24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74">
        <f t="shared" ref="BO48:BO58" si="235">SUM(AO48:BN48)</f>
        <v>0</v>
      </c>
      <c r="BP48" s="5" t="b">
        <f>E48=BO48</f>
        <v>1</v>
      </c>
      <c r="BS48" s="140">
        <v>2015</v>
      </c>
      <c r="BT48" s="140"/>
      <c r="BU48" s="140">
        <v>2016</v>
      </c>
      <c r="BV48" s="140"/>
      <c r="BW48" s="140"/>
      <c r="BX48" s="140"/>
      <c r="BY48" s="140">
        <v>2017</v>
      </c>
      <c r="BZ48" s="140"/>
      <c r="CA48" s="140"/>
      <c r="CB48" s="140"/>
      <c r="CC48" s="140">
        <v>2018</v>
      </c>
      <c r="CD48" s="140"/>
      <c r="CE48" s="140"/>
      <c r="CF48" s="140"/>
      <c r="CG48" s="140">
        <v>2019</v>
      </c>
      <c r="CH48" s="140"/>
      <c r="CI48" s="140"/>
      <c r="CJ48" s="140"/>
      <c r="CK48" s="140">
        <v>2020</v>
      </c>
      <c r="CL48" s="140"/>
      <c r="CM48" s="140"/>
      <c r="CN48" s="140"/>
      <c r="CO48" s="140">
        <v>2021</v>
      </c>
      <c r="CP48" s="140"/>
      <c r="CQ48" s="140"/>
      <c r="CR48" s="140"/>
      <c r="CS48" s="123" t="s">
        <v>63</v>
      </c>
      <c r="CV48" s="140">
        <v>2015</v>
      </c>
      <c r="CW48" s="140"/>
      <c r="CX48" s="140">
        <v>2016</v>
      </c>
      <c r="CY48" s="140"/>
      <c r="CZ48" s="140"/>
      <c r="DA48" s="140"/>
      <c r="DB48" s="140">
        <v>2017</v>
      </c>
      <c r="DC48" s="140"/>
      <c r="DD48" s="140"/>
      <c r="DE48" s="140"/>
      <c r="DF48" s="140">
        <v>2018</v>
      </c>
      <c r="DG48" s="140"/>
      <c r="DH48" s="140"/>
      <c r="DI48" s="140"/>
      <c r="DJ48" s="140">
        <v>2019</v>
      </c>
      <c r="DK48" s="140"/>
      <c r="DL48" s="140"/>
      <c r="DM48" s="140"/>
      <c r="DN48" s="140">
        <v>2020</v>
      </c>
      <c r="DO48" s="140"/>
      <c r="DP48" s="140"/>
      <c r="DQ48" s="140"/>
      <c r="DR48" s="140">
        <v>2021</v>
      </c>
      <c r="DS48" s="140"/>
      <c r="DT48" s="140"/>
      <c r="DU48" s="140"/>
      <c r="DV48" s="123" t="s">
        <v>63</v>
      </c>
    </row>
    <row r="49" spans="1:127" ht="26.25" customHeight="1">
      <c r="A49" s="31"/>
      <c r="B49" s="31"/>
      <c r="C49" s="3" t="s">
        <v>44</v>
      </c>
      <c r="D49" s="10">
        <v>195121.95</v>
      </c>
      <c r="E49" s="10">
        <v>0</v>
      </c>
      <c r="F49" s="63">
        <f>ROUND(D49*$D$74,2)</f>
        <v>44878.05</v>
      </c>
      <c r="G49" s="63">
        <f>ROUND(E49*$D$74,2)</f>
        <v>0</v>
      </c>
      <c r="H49" s="10">
        <f>SUM(D49:G49)</f>
        <v>240000</v>
      </c>
      <c r="I49" s="10">
        <f t="shared" ref="I49:I54" si="236">D49</f>
        <v>195121.95</v>
      </c>
      <c r="J49" s="4"/>
      <c r="K49" s="17"/>
      <c r="L49" s="17"/>
      <c r="M49" s="17"/>
      <c r="N49" s="17"/>
      <c r="O49" s="77"/>
      <c r="P49" s="78"/>
      <c r="Q49" s="79">
        <f>I49</f>
        <v>195121.95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74">
        <f t="shared" ref="AK49" si="237">SUM(K49:AJ49)</f>
        <v>195121.95</v>
      </c>
      <c r="AL49" s="5" t="b">
        <f t="shared" ref="AL49" si="238">AK49=I49</f>
        <v>1</v>
      </c>
      <c r="AO49" s="17"/>
      <c r="AP49" s="17"/>
      <c r="AQ49" s="17"/>
      <c r="AR49" s="17"/>
      <c r="AS49" s="24"/>
      <c r="AT49" s="24"/>
      <c r="AU49" s="24"/>
      <c r="AV49" s="24"/>
      <c r="AW49" s="24"/>
      <c r="AX49" s="24"/>
      <c r="AY49" s="62"/>
      <c r="AZ49" s="62"/>
      <c r="BA49" s="62"/>
      <c r="BB49" s="24"/>
      <c r="BC49" s="24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74">
        <f t="shared" si="235"/>
        <v>0</v>
      </c>
      <c r="BP49" s="5" t="b">
        <f t="shared" ref="BP49:BP63" si="239">E49=BO49</f>
        <v>1</v>
      </c>
      <c r="BS49" s="37">
        <f>ROUND(K49*$D$74+AO49*$D$74,2)</f>
        <v>0</v>
      </c>
      <c r="BT49" s="37">
        <f t="shared" ref="BT49:CR58" si="240">ROUND(L49*$D$74+AP49*$D$74,2)</f>
        <v>0</v>
      </c>
      <c r="BU49" s="37">
        <f t="shared" si="240"/>
        <v>0</v>
      </c>
      <c r="BV49" s="37">
        <f t="shared" si="240"/>
        <v>0</v>
      </c>
      <c r="BW49" s="37">
        <f t="shared" si="240"/>
        <v>0</v>
      </c>
      <c r="BX49" s="37">
        <f t="shared" si="240"/>
        <v>0</v>
      </c>
      <c r="BY49" s="37">
        <f t="shared" si="240"/>
        <v>44878.05</v>
      </c>
      <c r="BZ49" s="37">
        <f t="shared" si="240"/>
        <v>0</v>
      </c>
      <c r="CA49" s="37">
        <f t="shared" si="240"/>
        <v>0</v>
      </c>
      <c r="CB49" s="37">
        <f t="shared" si="240"/>
        <v>0</v>
      </c>
      <c r="CC49" s="37">
        <f t="shared" si="240"/>
        <v>0</v>
      </c>
      <c r="CD49" s="37">
        <f t="shared" si="240"/>
        <v>0</v>
      </c>
      <c r="CE49" s="37">
        <f t="shared" si="240"/>
        <v>0</v>
      </c>
      <c r="CF49" s="37">
        <f t="shared" si="240"/>
        <v>0</v>
      </c>
      <c r="CG49" s="37">
        <f t="shared" si="240"/>
        <v>0</v>
      </c>
      <c r="CH49" s="37">
        <f t="shared" si="240"/>
        <v>0</v>
      </c>
      <c r="CI49" s="37">
        <f t="shared" si="240"/>
        <v>0</v>
      </c>
      <c r="CJ49" s="37">
        <f t="shared" si="240"/>
        <v>0</v>
      </c>
      <c r="CK49" s="37">
        <f t="shared" si="240"/>
        <v>0</v>
      </c>
      <c r="CL49" s="37">
        <f t="shared" si="240"/>
        <v>0</v>
      </c>
      <c r="CM49" s="37">
        <f t="shared" si="240"/>
        <v>0</v>
      </c>
      <c r="CN49" s="37">
        <f t="shared" si="240"/>
        <v>0</v>
      </c>
      <c r="CO49" s="37">
        <f t="shared" si="240"/>
        <v>0</v>
      </c>
      <c r="CP49" s="37">
        <f t="shared" si="240"/>
        <v>0</v>
      </c>
      <c r="CQ49" s="37">
        <f t="shared" si="240"/>
        <v>0</v>
      </c>
      <c r="CR49" s="37">
        <f t="shared" si="240"/>
        <v>0</v>
      </c>
      <c r="CS49" s="74">
        <f t="shared" ref="CS49:CS58" si="241">SUM(BS49:CR49)</f>
        <v>44878.05</v>
      </c>
      <c r="CT49" s="5" t="b">
        <f t="shared" ref="CT49:CT64" si="242">CS49=F49+G49</f>
        <v>1</v>
      </c>
      <c r="CV49" s="37">
        <f t="shared" ref="CV49:CV63" si="243">K49+AO49+BS49</f>
        <v>0</v>
      </c>
      <c r="CW49" s="37">
        <f t="shared" ref="CW49:CW63" si="244">L49+AP49+BT49</f>
        <v>0</v>
      </c>
      <c r="CX49" s="37">
        <f t="shared" ref="CX49:CX63" si="245">M49+AQ49+BU49</f>
        <v>0</v>
      </c>
      <c r="CY49" s="37">
        <f t="shared" ref="CY49:CY63" si="246">N49+AR49+BV49</f>
        <v>0</v>
      </c>
      <c r="CZ49" s="37">
        <f t="shared" ref="CZ49:CZ63" si="247">O49+AS49+BW49</f>
        <v>0</v>
      </c>
      <c r="DA49" s="37">
        <f t="shared" ref="DA49:DA63" si="248">P49+AT49+BX49</f>
        <v>0</v>
      </c>
      <c r="DB49" s="37">
        <f t="shared" ref="DB49:DB58" si="249">Q49+AU49+BY49</f>
        <v>240000</v>
      </c>
      <c r="DC49" s="37">
        <f t="shared" ref="DC49:DC63" si="250">R49+AV49+BZ49</f>
        <v>0</v>
      </c>
      <c r="DD49" s="37">
        <f t="shared" ref="DD49:DD63" si="251">S49+AW49+CA49</f>
        <v>0</v>
      </c>
      <c r="DE49" s="37">
        <f t="shared" ref="DE49:DE63" si="252">T49+AX49+CB49</f>
        <v>0</v>
      </c>
      <c r="DF49" s="37">
        <f t="shared" ref="DF49:DF63" si="253">U49+AY49+CC49</f>
        <v>0</v>
      </c>
      <c r="DG49" s="37">
        <f t="shared" ref="DG49:DG63" si="254">V49+AZ49+CD49</f>
        <v>0</v>
      </c>
      <c r="DH49" s="37">
        <f t="shared" ref="DH49:DH63" si="255">W49+BA49+CE49</f>
        <v>0</v>
      </c>
      <c r="DI49" s="37">
        <f t="shared" ref="DI49:DI63" si="256">X49+BB49+CF49</f>
        <v>0</v>
      </c>
      <c r="DJ49" s="37">
        <f t="shared" ref="DJ49:DJ63" si="257">Y49+BC49+CG49</f>
        <v>0</v>
      </c>
      <c r="DK49" s="37">
        <f t="shared" ref="DK49:DK63" si="258">Z49+BD49+CH49</f>
        <v>0</v>
      </c>
      <c r="DL49" s="37">
        <f t="shared" ref="DL49:DL63" si="259">AA49+BE49+CI49</f>
        <v>0</v>
      </c>
      <c r="DM49" s="37">
        <f t="shared" ref="DM49:DM63" si="260">AB49+BF49+CJ49</f>
        <v>0</v>
      </c>
      <c r="DN49" s="37">
        <f t="shared" ref="DN49:DN63" si="261">AC49+BG49+CK49</f>
        <v>0</v>
      </c>
      <c r="DO49" s="37">
        <f t="shared" ref="DO49:DO63" si="262">AD49+BH49+CL49</f>
        <v>0</v>
      </c>
      <c r="DP49" s="37">
        <f t="shared" ref="DP49:DP63" si="263">AE49+BI49+CM49</f>
        <v>0</v>
      </c>
      <c r="DQ49" s="37">
        <f t="shared" ref="DQ49:DQ63" si="264">AF49+BJ49+CN49</f>
        <v>0</v>
      </c>
      <c r="DR49" s="37">
        <f t="shared" ref="DR49:DR63" si="265">AG49+BK49+CO49</f>
        <v>0</v>
      </c>
      <c r="DS49" s="37">
        <f t="shared" ref="DS49:DS63" si="266">AH49+BL49+CP49</f>
        <v>0</v>
      </c>
      <c r="DT49" s="37">
        <f t="shared" ref="DT49:DT63" si="267">AI49+BM49+CQ49</f>
        <v>0</v>
      </c>
      <c r="DU49" s="37">
        <f t="shared" ref="DU49:DU63" si="268">AJ49+BN49+CR49</f>
        <v>0</v>
      </c>
      <c r="DV49" s="74">
        <f t="shared" ref="DV49:DV58" si="269">SUM(CV49:DU49)</f>
        <v>240000</v>
      </c>
      <c r="DW49" s="1" t="b">
        <f t="shared" ref="DW49:DW64" si="270">DV49=H49</f>
        <v>1</v>
      </c>
    </row>
    <row r="50" spans="1:127" ht="21.75" customHeight="1">
      <c r="A50" s="17"/>
      <c r="B50" s="18">
        <v>1</v>
      </c>
      <c r="C50" s="19" t="s">
        <v>45</v>
      </c>
      <c r="D50" s="63">
        <v>93658536.590000004</v>
      </c>
      <c r="E50" s="63">
        <v>0</v>
      </c>
      <c r="F50" s="63">
        <f t="shared" ref="F50:F54" si="271">ROUND(D50*$D$74,2)</f>
        <v>21541463.420000002</v>
      </c>
      <c r="G50" s="63">
        <f t="shared" ref="G50:G54" si="272">E50*$D$74</f>
        <v>0</v>
      </c>
      <c r="H50" s="10">
        <f t="shared" ref="H50:H55" si="273">SUM(D50:G50)</f>
        <v>115200000.01000001</v>
      </c>
      <c r="I50" s="10">
        <f t="shared" si="236"/>
        <v>93658536.590000004</v>
      </c>
      <c r="J50" s="4"/>
      <c r="K50" s="17"/>
      <c r="L50" s="17"/>
      <c r="M50" s="17"/>
      <c r="N50" s="17"/>
      <c r="O50" s="17"/>
      <c r="P50" s="17"/>
      <c r="Q50" s="17"/>
      <c r="R50" s="77"/>
      <c r="S50" s="77"/>
      <c r="T50" s="77"/>
      <c r="U50" s="79">
        <f>I50/14</f>
        <v>6689895.470714286</v>
      </c>
      <c r="V50" s="79">
        <f>I50/14*6</f>
        <v>40139372.824285716</v>
      </c>
      <c r="W50" s="79">
        <f>U50*7</f>
        <v>46829268.295000002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4">
        <f t="shared" ref="AK50" si="274">SUM(K50:AJ50)</f>
        <v>93658536.590000004</v>
      </c>
      <c r="AL50" s="5" t="b">
        <f t="shared" ref="AL50" si="275">AK50=I50</f>
        <v>1</v>
      </c>
      <c r="AO50" s="17"/>
      <c r="AP50" s="17"/>
      <c r="AQ50" s="17"/>
      <c r="AR50" s="17"/>
      <c r="AS50" s="24"/>
      <c r="AT50" s="24"/>
      <c r="AU50" s="24"/>
      <c r="AV50" s="24"/>
      <c r="AW50" s="24"/>
      <c r="AX50" s="62"/>
      <c r="AY50" s="62"/>
      <c r="AZ50" s="62"/>
      <c r="BA50" s="24"/>
      <c r="BB50" s="24"/>
      <c r="BC50" s="24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74">
        <f t="shared" si="235"/>
        <v>0</v>
      </c>
      <c r="BP50" s="5" t="b">
        <f t="shared" si="239"/>
        <v>1</v>
      </c>
      <c r="BS50" s="37">
        <f t="shared" ref="BS50:BS62" si="276">ROUND(K50*$D$74+AO50*$D$74,2)</f>
        <v>0</v>
      </c>
      <c r="BT50" s="37">
        <f t="shared" si="240"/>
        <v>0</v>
      </c>
      <c r="BU50" s="37">
        <f t="shared" si="240"/>
        <v>0</v>
      </c>
      <c r="BV50" s="37">
        <f t="shared" si="240"/>
        <v>0</v>
      </c>
      <c r="BW50" s="37">
        <f t="shared" si="240"/>
        <v>0</v>
      </c>
      <c r="BX50" s="37">
        <f t="shared" si="240"/>
        <v>0</v>
      </c>
      <c r="BY50" s="37">
        <f t="shared" si="240"/>
        <v>0</v>
      </c>
      <c r="BZ50" s="37">
        <f t="shared" si="240"/>
        <v>0</v>
      </c>
      <c r="CA50" s="37">
        <f t="shared" si="240"/>
        <v>0</v>
      </c>
      <c r="CB50" s="37">
        <f t="shared" si="240"/>
        <v>0</v>
      </c>
      <c r="CC50" s="37">
        <f t="shared" si="240"/>
        <v>1538675.96</v>
      </c>
      <c r="CD50" s="37">
        <f t="shared" si="240"/>
        <v>9232055.75</v>
      </c>
      <c r="CE50" s="37">
        <f t="shared" si="240"/>
        <v>10770731.710000001</v>
      </c>
      <c r="CF50" s="37">
        <f t="shared" si="240"/>
        <v>0</v>
      </c>
      <c r="CG50" s="37">
        <f t="shared" si="240"/>
        <v>0</v>
      </c>
      <c r="CH50" s="37">
        <f t="shared" si="240"/>
        <v>0</v>
      </c>
      <c r="CI50" s="37">
        <f t="shared" si="240"/>
        <v>0</v>
      </c>
      <c r="CJ50" s="37">
        <f t="shared" si="240"/>
        <v>0</v>
      </c>
      <c r="CK50" s="37">
        <f t="shared" si="240"/>
        <v>0</v>
      </c>
      <c r="CL50" s="37">
        <f t="shared" si="240"/>
        <v>0</v>
      </c>
      <c r="CM50" s="37">
        <f t="shared" si="240"/>
        <v>0</v>
      </c>
      <c r="CN50" s="37">
        <f t="shared" si="240"/>
        <v>0</v>
      </c>
      <c r="CO50" s="37">
        <f t="shared" si="240"/>
        <v>0</v>
      </c>
      <c r="CP50" s="37">
        <f t="shared" si="240"/>
        <v>0</v>
      </c>
      <c r="CQ50" s="37">
        <f t="shared" si="240"/>
        <v>0</v>
      </c>
      <c r="CR50" s="37">
        <f t="shared" si="240"/>
        <v>0</v>
      </c>
      <c r="CS50" s="74">
        <f t="shared" si="241"/>
        <v>21541463.420000002</v>
      </c>
      <c r="CT50" s="5" t="b">
        <f t="shared" si="242"/>
        <v>1</v>
      </c>
      <c r="CV50" s="37">
        <f t="shared" si="243"/>
        <v>0</v>
      </c>
      <c r="CW50" s="37">
        <f t="shared" si="244"/>
        <v>0</v>
      </c>
      <c r="CX50" s="37">
        <f t="shared" si="245"/>
        <v>0</v>
      </c>
      <c r="CY50" s="37">
        <f t="shared" si="246"/>
        <v>0</v>
      </c>
      <c r="CZ50" s="37">
        <f t="shared" si="247"/>
        <v>0</v>
      </c>
      <c r="DA50" s="37">
        <f t="shared" si="248"/>
        <v>0</v>
      </c>
      <c r="DB50" s="37">
        <f t="shared" si="249"/>
        <v>0</v>
      </c>
      <c r="DC50" s="37">
        <f t="shared" si="250"/>
        <v>0</v>
      </c>
      <c r="DD50" s="37">
        <f t="shared" si="251"/>
        <v>0</v>
      </c>
      <c r="DE50" s="37">
        <f t="shared" si="252"/>
        <v>0</v>
      </c>
      <c r="DF50" s="37">
        <f t="shared" si="253"/>
        <v>8228571.4307142859</v>
      </c>
      <c r="DG50" s="37">
        <f t="shared" si="254"/>
        <v>49371428.574285716</v>
      </c>
      <c r="DH50" s="37">
        <f t="shared" si="255"/>
        <v>57600000.005000003</v>
      </c>
      <c r="DI50" s="37">
        <f t="shared" si="256"/>
        <v>0</v>
      </c>
      <c r="DJ50" s="37">
        <f t="shared" si="257"/>
        <v>0</v>
      </c>
      <c r="DK50" s="37">
        <f t="shared" si="258"/>
        <v>0</v>
      </c>
      <c r="DL50" s="37">
        <f t="shared" si="259"/>
        <v>0</v>
      </c>
      <c r="DM50" s="37">
        <f t="shared" si="260"/>
        <v>0</v>
      </c>
      <c r="DN50" s="37">
        <f t="shared" si="261"/>
        <v>0</v>
      </c>
      <c r="DO50" s="37">
        <f t="shared" si="262"/>
        <v>0</v>
      </c>
      <c r="DP50" s="37">
        <f t="shared" si="263"/>
        <v>0</v>
      </c>
      <c r="DQ50" s="37">
        <f t="shared" si="264"/>
        <v>0</v>
      </c>
      <c r="DR50" s="37">
        <f t="shared" si="265"/>
        <v>0</v>
      </c>
      <c r="DS50" s="37">
        <f t="shared" si="266"/>
        <v>0</v>
      </c>
      <c r="DT50" s="37">
        <f t="shared" si="267"/>
        <v>0</v>
      </c>
      <c r="DU50" s="37">
        <f t="shared" si="268"/>
        <v>0</v>
      </c>
      <c r="DV50" s="74">
        <f t="shared" si="269"/>
        <v>115200000.01000001</v>
      </c>
      <c r="DW50" s="1" t="b">
        <f t="shared" si="270"/>
        <v>1</v>
      </c>
    </row>
    <row r="51" spans="1:127" ht="26.25" customHeight="1">
      <c r="A51" s="17"/>
      <c r="B51" s="18">
        <v>2</v>
      </c>
      <c r="C51" s="3" t="s">
        <v>46</v>
      </c>
      <c r="D51" s="10">
        <v>4682926.83</v>
      </c>
      <c r="E51" s="10">
        <v>0</v>
      </c>
      <c r="F51" s="63">
        <f t="shared" si="271"/>
        <v>1077073.17</v>
      </c>
      <c r="G51" s="63">
        <f t="shared" si="272"/>
        <v>0</v>
      </c>
      <c r="H51" s="10">
        <f t="shared" si="273"/>
        <v>5760000</v>
      </c>
      <c r="I51" s="10">
        <f t="shared" si="236"/>
        <v>4682926.83</v>
      </c>
      <c r="J51" s="4"/>
      <c r="K51" s="17"/>
      <c r="L51" s="17"/>
      <c r="M51" s="17"/>
      <c r="N51" s="17"/>
      <c r="O51" s="24"/>
      <c r="P51" s="24"/>
      <c r="Q51" s="17"/>
      <c r="R51" s="17"/>
      <c r="S51" s="77"/>
      <c r="T51" s="79">
        <f>I51/3</f>
        <v>1560975.61</v>
      </c>
      <c r="U51" s="79">
        <f>T51</f>
        <v>1560975.61</v>
      </c>
      <c r="V51" s="79">
        <f>U51</f>
        <v>1560975.61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74">
        <f t="shared" ref="AK51" si="277">SUM(K51:AJ51)</f>
        <v>4682926.83</v>
      </c>
      <c r="AL51" s="5" t="b">
        <f t="shared" ref="AL51" si="278">AK51=I51</f>
        <v>1</v>
      </c>
      <c r="AO51" s="17"/>
      <c r="AP51" s="17"/>
      <c r="AQ51" s="17"/>
      <c r="AR51" s="17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74">
        <f t="shared" si="235"/>
        <v>0</v>
      </c>
      <c r="BP51" s="5" t="b">
        <f t="shared" si="239"/>
        <v>1</v>
      </c>
      <c r="BS51" s="37">
        <f t="shared" si="276"/>
        <v>0</v>
      </c>
      <c r="BT51" s="37">
        <f t="shared" si="240"/>
        <v>0</v>
      </c>
      <c r="BU51" s="37">
        <f t="shared" si="240"/>
        <v>0</v>
      </c>
      <c r="BV51" s="37">
        <f t="shared" si="240"/>
        <v>0</v>
      </c>
      <c r="BW51" s="37">
        <f t="shared" si="240"/>
        <v>0</v>
      </c>
      <c r="BX51" s="37">
        <f t="shared" si="240"/>
        <v>0</v>
      </c>
      <c r="BY51" s="37">
        <f t="shared" si="240"/>
        <v>0</v>
      </c>
      <c r="BZ51" s="37">
        <f t="shared" si="240"/>
        <v>0</v>
      </c>
      <c r="CA51" s="37">
        <f t="shared" si="240"/>
        <v>0</v>
      </c>
      <c r="CB51" s="37">
        <f t="shared" si="240"/>
        <v>359024.39</v>
      </c>
      <c r="CC51" s="37">
        <f t="shared" si="240"/>
        <v>359024.39</v>
      </c>
      <c r="CD51" s="37">
        <f t="shared" si="240"/>
        <v>359024.39</v>
      </c>
      <c r="CE51" s="37">
        <f t="shared" si="240"/>
        <v>0</v>
      </c>
      <c r="CF51" s="37">
        <f t="shared" si="240"/>
        <v>0</v>
      </c>
      <c r="CG51" s="37">
        <f t="shared" si="240"/>
        <v>0</v>
      </c>
      <c r="CH51" s="37">
        <f t="shared" si="240"/>
        <v>0</v>
      </c>
      <c r="CI51" s="37">
        <f t="shared" si="240"/>
        <v>0</v>
      </c>
      <c r="CJ51" s="37">
        <f t="shared" si="240"/>
        <v>0</v>
      </c>
      <c r="CK51" s="37">
        <f t="shared" si="240"/>
        <v>0</v>
      </c>
      <c r="CL51" s="37">
        <f t="shared" si="240"/>
        <v>0</v>
      </c>
      <c r="CM51" s="37">
        <f t="shared" si="240"/>
        <v>0</v>
      </c>
      <c r="CN51" s="37">
        <f t="shared" si="240"/>
        <v>0</v>
      </c>
      <c r="CO51" s="37">
        <f t="shared" si="240"/>
        <v>0</v>
      </c>
      <c r="CP51" s="37">
        <f t="shared" si="240"/>
        <v>0</v>
      </c>
      <c r="CQ51" s="37">
        <f t="shared" si="240"/>
        <v>0</v>
      </c>
      <c r="CR51" s="37">
        <f t="shared" si="240"/>
        <v>0</v>
      </c>
      <c r="CS51" s="74">
        <f t="shared" si="241"/>
        <v>1077073.17</v>
      </c>
      <c r="CT51" s="5" t="b">
        <f t="shared" si="242"/>
        <v>1</v>
      </c>
      <c r="CV51" s="37">
        <f t="shared" si="243"/>
        <v>0</v>
      </c>
      <c r="CW51" s="37">
        <f t="shared" si="244"/>
        <v>0</v>
      </c>
      <c r="CX51" s="37">
        <f t="shared" si="245"/>
        <v>0</v>
      </c>
      <c r="CY51" s="37">
        <f t="shared" si="246"/>
        <v>0</v>
      </c>
      <c r="CZ51" s="37">
        <f t="shared" si="247"/>
        <v>0</v>
      </c>
      <c r="DA51" s="37">
        <f t="shared" si="248"/>
        <v>0</v>
      </c>
      <c r="DB51" s="37">
        <f t="shared" si="249"/>
        <v>0</v>
      </c>
      <c r="DC51" s="37">
        <f t="shared" si="250"/>
        <v>0</v>
      </c>
      <c r="DD51" s="37">
        <f t="shared" si="251"/>
        <v>0</v>
      </c>
      <c r="DE51" s="37">
        <f t="shared" si="252"/>
        <v>1920000</v>
      </c>
      <c r="DF51" s="37">
        <f t="shared" si="253"/>
        <v>1920000</v>
      </c>
      <c r="DG51" s="37">
        <f t="shared" si="254"/>
        <v>1920000</v>
      </c>
      <c r="DH51" s="37">
        <f t="shared" si="255"/>
        <v>0</v>
      </c>
      <c r="DI51" s="37">
        <f t="shared" si="256"/>
        <v>0</v>
      </c>
      <c r="DJ51" s="37">
        <f t="shared" si="257"/>
        <v>0</v>
      </c>
      <c r="DK51" s="37">
        <f t="shared" si="258"/>
        <v>0</v>
      </c>
      <c r="DL51" s="37">
        <f t="shared" si="259"/>
        <v>0</v>
      </c>
      <c r="DM51" s="37">
        <f t="shared" si="260"/>
        <v>0</v>
      </c>
      <c r="DN51" s="37">
        <f t="shared" si="261"/>
        <v>0</v>
      </c>
      <c r="DO51" s="37">
        <f t="shared" si="262"/>
        <v>0</v>
      </c>
      <c r="DP51" s="37">
        <f t="shared" si="263"/>
        <v>0</v>
      </c>
      <c r="DQ51" s="37">
        <f t="shared" si="264"/>
        <v>0</v>
      </c>
      <c r="DR51" s="37">
        <f t="shared" si="265"/>
        <v>0</v>
      </c>
      <c r="DS51" s="37">
        <f t="shared" si="266"/>
        <v>0</v>
      </c>
      <c r="DT51" s="37">
        <f t="shared" si="267"/>
        <v>0</v>
      </c>
      <c r="DU51" s="37">
        <f t="shared" si="268"/>
        <v>0</v>
      </c>
      <c r="DV51" s="74">
        <f t="shared" si="269"/>
        <v>5760000</v>
      </c>
      <c r="DW51" s="1" t="b">
        <f t="shared" si="270"/>
        <v>1</v>
      </c>
    </row>
    <row r="52" spans="1:127" ht="24.75" customHeight="1">
      <c r="A52" s="17"/>
      <c r="B52" s="18">
        <v>3</v>
      </c>
      <c r="C52" s="3" t="s">
        <v>47</v>
      </c>
      <c r="D52" s="10">
        <v>0</v>
      </c>
      <c r="E52" s="10">
        <v>0</v>
      </c>
      <c r="F52" s="63">
        <f t="shared" si="271"/>
        <v>0</v>
      </c>
      <c r="G52" s="63">
        <f t="shared" si="272"/>
        <v>0</v>
      </c>
      <c r="H52" s="10">
        <f t="shared" si="273"/>
        <v>0</v>
      </c>
      <c r="I52" s="10">
        <f t="shared" si="236"/>
        <v>0</v>
      </c>
      <c r="J52" s="4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4">
        <f t="shared" ref="AK52:AK55" si="279">SUM(K52:AJ52)</f>
        <v>0</v>
      </c>
      <c r="AL52" s="5" t="b">
        <f t="shared" ref="AL52:AL58" si="280">AK52=I52</f>
        <v>1</v>
      </c>
      <c r="AO52" s="17"/>
      <c r="AP52" s="17"/>
      <c r="AQ52" s="17"/>
      <c r="AR52" s="17"/>
      <c r="AS52" s="24"/>
      <c r="AT52" s="24"/>
      <c r="AU52" s="24"/>
      <c r="AV52" s="24"/>
      <c r="AW52" s="24"/>
      <c r="AX52" s="62"/>
      <c r="AY52" s="62"/>
      <c r="AZ52" s="62"/>
      <c r="BA52" s="24"/>
      <c r="BB52" s="24"/>
      <c r="BC52" s="24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74">
        <f t="shared" si="235"/>
        <v>0</v>
      </c>
      <c r="BP52" s="5" t="b">
        <f t="shared" si="239"/>
        <v>1</v>
      </c>
      <c r="BS52" s="37">
        <f t="shared" si="276"/>
        <v>0</v>
      </c>
      <c r="BT52" s="37">
        <f t="shared" si="240"/>
        <v>0</v>
      </c>
      <c r="BU52" s="37">
        <f t="shared" si="240"/>
        <v>0</v>
      </c>
      <c r="BV52" s="37">
        <f t="shared" si="240"/>
        <v>0</v>
      </c>
      <c r="BW52" s="37">
        <f t="shared" si="240"/>
        <v>0</v>
      </c>
      <c r="BX52" s="37">
        <f t="shared" si="240"/>
        <v>0</v>
      </c>
      <c r="BY52" s="37">
        <f t="shared" si="240"/>
        <v>0</v>
      </c>
      <c r="BZ52" s="37">
        <f t="shared" si="240"/>
        <v>0</v>
      </c>
      <c r="CA52" s="37">
        <f t="shared" si="240"/>
        <v>0</v>
      </c>
      <c r="CB52" s="37">
        <f t="shared" si="240"/>
        <v>0</v>
      </c>
      <c r="CC52" s="37">
        <f t="shared" si="240"/>
        <v>0</v>
      </c>
      <c r="CD52" s="37">
        <f t="shared" si="240"/>
        <v>0</v>
      </c>
      <c r="CE52" s="37">
        <f t="shared" si="240"/>
        <v>0</v>
      </c>
      <c r="CF52" s="37">
        <f t="shared" si="240"/>
        <v>0</v>
      </c>
      <c r="CG52" s="37">
        <f t="shared" si="240"/>
        <v>0</v>
      </c>
      <c r="CH52" s="37">
        <f t="shared" si="240"/>
        <v>0</v>
      </c>
      <c r="CI52" s="37">
        <f t="shared" si="240"/>
        <v>0</v>
      </c>
      <c r="CJ52" s="37">
        <f t="shared" si="240"/>
        <v>0</v>
      </c>
      <c r="CK52" s="37">
        <f t="shared" si="240"/>
        <v>0</v>
      </c>
      <c r="CL52" s="37">
        <f t="shared" si="240"/>
        <v>0</v>
      </c>
      <c r="CM52" s="37">
        <f t="shared" si="240"/>
        <v>0</v>
      </c>
      <c r="CN52" s="37">
        <f t="shared" si="240"/>
        <v>0</v>
      </c>
      <c r="CO52" s="37">
        <f t="shared" si="240"/>
        <v>0</v>
      </c>
      <c r="CP52" s="37">
        <f t="shared" si="240"/>
        <v>0</v>
      </c>
      <c r="CQ52" s="37">
        <f t="shared" si="240"/>
        <v>0</v>
      </c>
      <c r="CR52" s="37">
        <f t="shared" si="240"/>
        <v>0</v>
      </c>
      <c r="CS52" s="74">
        <f t="shared" si="241"/>
        <v>0</v>
      </c>
      <c r="CT52" s="5" t="b">
        <f t="shared" si="242"/>
        <v>1</v>
      </c>
      <c r="CV52" s="37">
        <f t="shared" si="243"/>
        <v>0</v>
      </c>
      <c r="CW52" s="37">
        <f t="shared" si="244"/>
        <v>0</v>
      </c>
      <c r="CX52" s="37">
        <f t="shared" si="245"/>
        <v>0</v>
      </c>
      <c r="CY52" s="37">
        <f t="shared" si="246"/>
        <v>0</v>
      </c>
      <c r="CZ52" s="37">
        <f t="shared" si="247"/>
        <v>0</v>
      </c>
      <c r="DA52" s="37">
        <f t="shared" si="248"/>
        <v>0</v>
      </c>
      <c r="DB52" s="37">
        <f t="shared" si="249"/>
        <v>0</v>
      </c>
      <c r="DC52" s="37">
        <f t="shared" si="250"/>
        <v>0</v>
      </c>
      <c r="DD52" s="37">
        <f t="shared" si="251"/>
        <v>0</v>
      </c>
      <c r="DE52" s="37">
        <f t="shared" si="252"/>
        <v>0</v>
      </c>
      <c r="DF52" s="37">
        <f t="shared" si="253"/>
        <v>0</v>
      </c>
      <c r="DG52" s="37">
        <f t="shared" si="254"/>
        <v>0</v>
      </c>
      <c r="DH52" s="37">
        <f t="shared" si="255"/>
        <v>0</v>
      </c>
      <c r="DI52" s="37">
        <f t="shared" si="256"/>
        <v>0</v>
      </c>
      <c r="DJ52" s="37">
        <f t="shared" si="257"/>
        <v>0</v>
      </c>
      <c r="DK52" s="37">
        <f t="shared" si="258"/>
        <v>0</v>
      </c>
      <c r="DL52" s="37">
        <f t="shared" si="259"/>
        <v>0</v>
      </c>
      <c r="DM52" s="37">
        <f t="shared" si="260"/>
        <v>0</v>
      </c>
      <c r="DN52" s="37">
        <f t="shared" si="261"/>
        <v>0</v>
      </c>
      <c r="DO52" s="37">
        <f t="shared" si="262"/>
        <v>0</v>
      </c>
      <c r="DP52" s="37">
        <f t="shared" si="263"/>
        <v>0</v>
      </c>
      <c r="DQ52" s="37">
        <f t="shared" si="264"/>
        <v>0</v>
      </c>
      <c r="DR52" s="37">
        <f t="shared" si="265"/>
        <v>0</v>
      </c>
      <c r="DS52" s="37">
        <f t="shared" si="266"/>
        <v>0</v>
      </c>
      <c r="DT52" s="37">
        <f t="shared" si="267"/>
        <v>0</v>
      </c>
      <c r="DU52" s="37">
        <f t="shared" si="268"/>
        <v>0</v>
      </c>
      <c r="DV52" s="74">
        <f t="shared" si="269"/>
        <v>0</v>
      </c>
      <c r="DW52" s="1" t="b">
        <f t="shared" si="270"/>
        <v>1</v>
      </c>
    </row>
    <row r="53" spans="1:127" ht="21.75" customHeight="1">
      <c r="A53" s="17"/>
      <c r="B53" s="18">
        <v>4</v>
      </c>
      <c r="C53" s="19" t="s">
        <v>24</v>
      </c>
      <c r="D53" s="10">
        <f>126829.27</f>
        <v>126829.27</v>
      </c>
      <c r="E53" s="10">
        <v>0</v>
      </c>
      <c r="F53" s="63">
        <f t="shared" si="271"/>
        <v>29170.73</v>
      </c>
      <c r="G53" s="63">
        <f t="shared" si="272"/>
        <v>0</v>
      </c>
      <c r="H53" s="10">
        <f t="shared" si="273"/>
        <v>156000</v>
      </c>
      <c r="I53" s="10">
        <f t="shared" si="236"/>
        <v>126829.27</v>
      </c>
      <c r="J53" s="4"/>
      <c r="K53" s="17"/>
      <c r="L53" s="17"/>
      <c r="M53" s="17"/>
      <c r="N53" s="17"/>
      <c r="O53" s="17"/>
      <c r="P53" s="17"/>
      <c r="Q53" s="17"/>
      <c r="R53" s="17"/>
      <c r="S53" s="17"/>
      <c r="T53" s="79">
        <f>I53/3</f>
        <v>42276.423333333332</v>
      </c>
      <c r="U53" s="79">
        <f>T53</f>
        <v>42276.423333333332</v>
      </c>
      <c r="V53" s="79">
        <f>U53</f>
        <v>42276.423333333332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4">
        <f t="shared" si="279"/>
        <v>126829.26999999999</v>
      </c>
      <c r="AL53" s="5" t="b">
        <f t="shared" si="280"/>
        <v>1</v>
      </c>
      <c r="AO53" s="17"/>
      <c r="AP53" s="17"/>
      <c r="AQ53" s="17"/>
      <c r="AR53" s="17"/>
      <c r="AS53" s="24"/>
      <c r="AT53" s="24"/>
      <c r="AU53" s="24"/>
      <c r="AV53" s="24"/>
      <c r="AW53" s="24"/>
      <c r="AX53" s="62"/>
      <c r="AY53" s="24"/>
      <c r="AZ53" s="24"/>
      <c r="BA53" s="62"/>
      <c r="BB53" s="24"/>
      <c r="BC53" s="24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74">
        <f t="shared" si="235"/>
        <v>0</v>
      </c>
      <c r="BP53" s="5" t="b">
        <f t="shared" si="239"/>
        <v>1</v>
      </c>
      <c r="BS53" s="37">
        <f t="shared" si="276"/>
        <v>0</v>
      </c>
      <c r="BT53" s="37">
        <f t="shared" si="240"/>
        <v>0</v>
      </c>
      <c r="BU53" s="37">
        <f t="shared" si="240"/>
        <v>0</v>
      </c>
      <c r="BV53" s="37">
        <f t="shared" si="240"/>
        <v>0</v>
      </c>
      <c r="BW53" s="37">
        <f t="shared" si="240"/>
        <v>0</v>
      </c>
      <c r="BX53" s="37">
        <f t="shared" si="240"/>
        <v>0</v>
      </c>
      <c r="BY53" s="37">
        <f t="shared" si="240"/>
        <v>0</v>
      </c>
      <c r="BZ53" s="37">
        <f t="shared" si="240"/>
        <v>0</v>
      </c>
      <c r="CA53" s="37">
        <f t="shared" si="240"/>
        <v>0</v>
      </c>
      <c r="CB53" s="37">
        <f t="shared" si="240"/>
        <v>9723.58</v>
      </c>
      <c r="CC53" s="37">
        <f t="shared" si="240"/>
        <v>9723.58</v>
      </c>
      <c r="CD53" s="37">
        <f>ROUND(V53*$D$74+AZ53*$D$74,2)-0.01</f>
        <v>9723.57</v>
      </c>
      <c r="CE53" s="37">
        <f t="shared" si="240"/>
        <v>0</v>
      </c>
      <c r="CF53" s="37">
        <f t="shared" si="240"/>
        <v>0</v>
      </c>
      <c r="CG53" s="37">
        <f t="shared" si="240"/>
        <v>0</v>
      </c>
      <c r="CH53" s="37">
        <f t="shared" si="240"/>
        <v>0</v>
      </c>
      <c r="CI53" s="37">
        <f t="shared" si="240"/>
        <v>0</v>
      </c>
      <c r="CJ53" s="37">
        <f t="shared" si="240"/>
        <v>0</v>
      </c>
      <c r="CK53" s="37">
        <f t="shared" si="240"/>
        <v>0</v>
      </c>
      <c r="CL53" s="37">
        <f t="shared" si="240"/>
        <v>0</v>
      </c>
      <c r="CM53" s="37">
        <f t="shared" si="240"/>
        <v>0</v>
      </c>
      <c r="CN53" s="37">
        <f t="shared" si="240"/>
        <v>0</v>
      </c>
      <c r="CO53" s="37">
        <f t="shared" si="240"/>
        <v>0</v>
      </c>
      <c r="CP53" s="37">
        <f t="shared" si="240"/>
        <v>0</v>
      </c>
      <c r="CQ53" s="37">
        <f t="shared" si="240"/>
        <v>0</v>
      </c>
      <c r="CR53" s="37">
        <f t="shared" si="240"/>
        <v>0</v>
      </c>
      <c r="CS53" s="74">
        <f t="shared" si="241"/>
        <v>29170.73</v>
      </c>
      <c r="CT53" s="5" t="b">
        <f t="shared" si="242"/>
        <v>1</v>
      </c>
      <c r="CV53" s="37">
        <f t="shared" si="243"/>
        <v>0</v>
      </c>
      <c r="CW53" s="37">
        <f t="shared" si="244"/>
        <v>0</v>
      </c>
      <c r="CX53" s="37">
        <f t="shared" si="245"/>
        <v>0</v>
      </c>
      <c r="CY53" s="37">
        <f t="shared" si="246"/>
        <v>0</v>
      </c>
      <c r="CZ53" s="37">
        <f t="shared" si="247"/>
        <v>0</v>
      </c>
      <c r="DA53" s="37">
        <f t="shared" si="248"/>
        <v>0</v>
      </c>
      <c r="DB53" s="37">
        <f t="shared" si="249"/>
        <v>0</v>
      </c>
      <c r="DC53" s="37">
        <f t="shared" si="250"/>
        <v>0</v>
      </c>
      <c r="DD53" s="37">
        <f t="shared" si="251"/>
        <v>0</v>
      </c>
      <c r="DE53" s="37">
        <f t="shared" si="252"/>
        <v>52000.003333333334</v>
      </c>
      <c r="DF53" s="37">
        <f t="shared" si="253"/>
        <v>52000.003333333334</v>
      </c>
      <c r="DG53" s="37">
        <f t="shared" si="254"/>
        <v>51999.993333333332</v>
      </c>
      <c r="DH53" s="37">
        <f t="shared" si="255"/>
        <v>0</v>
      </c>
      <c r="DI53" s="37">
        <f t="shared" si="256"/>
        <v>0</v>
      </c>
      <c r="DJ53" s="37">
        <f t="shared" si="257"/>
        <v>0</v>
      </c>
      <c r="DK53" s="37">
        <f t="shared" si="258"/>
        <v>0</v>
      </c>
      <c r="DL53" s="37">
        <f t="shared" si="259"/>
        <v>0</v>
      </c>
      <c r="DM53" s="37">
        <f t="shared" si="260"/>
        <v>0</v>
      </c>
      <c r="DN53" s="37">
        <f t="shared" si="261"/>
        <v>0</v>
      </c>
      <c r="DO53" s="37">
        <f t="shared" si="262"/>
        <v>0</v>
      </c>
      <c r="DP53" s="37">
        <f t="shared" si="263"/>
        <v>0</v>
      </c>
      <c r="DQ53" s="37">
        <f t="shared" si="264"/>
        <v>0</v>
      </c>
      <c r="DR53" s="37">
        <f t="shared" si="265"/>
        <v>0</v>
      </c>
      <c r="DS53" s="37">
        <f t="shared" si="266"/>
        <v>0</v>
      </c>
      <c r="DT53" s="37">
        <f t="shared" si="267"/>
        <v>0</v>
      </c>
      <c r="DU53" s="37">
        <f t="shared" si="268"/>
        <v>0</v>
      </c>
      <c r="DV53" s="74">
        <f t="shared" si="269"/>
        <v>156000</v>
      </c>
      <c r="DW53" s="1" t="b">
        <f t="shared" si="270"/>
        <v>1</v>
      </c>
    </row>
    <row r="54" spans="1:127" ht="21.75" customHeight="1">
      <c r="A54" s="17"/>
      <c r="B54" s="18">
        <v>5</v>
      </c>
      <c r="C54" s="3" t="s">
        <v>25</v>
      </c>
      <c r="D54" s="10">
        <v>4065.04</v>
      </c>
      <c r="E54" s="10">
        <v>0</v>
      </c>
      <c r="F54" s="63">
        <f t="shared" si="271"/>
        <v>934.96</v>
      </c>
      <c r="G54" s="63">
        <f t="shared" si="272"/>
        <v>0</v>
      </c>
      <c r="H54" s="10">
        <f t="shared" si="273"/>
        <v>5000</v>
      </c>
      <c r="I54" s="10">
        <f t="shared" si="236"/>
        <v>4065.04</v>
      </c>
      <c r="J54" s="4"/>
      <c r="K54" s="17"/>
      <c r="L54" s="17"/>
      <c r="M54" s="17"/>
      <c r="N54" s="17"/>
      <c r="O54" s="17"/>
      <c r="P54" s="17"/>
      <c r="Q54" s="17"/>
      <c r="R54" s="17"/>
      <c r="S54" s="17"/>
      <c r="T54" s="79">
        <f>I54/3</f>
        <v>1355.0133333333333</v>
      </c>
      <c r="U54" s="17"/>
      <c r="V54" s="17"/>
      <c r="W54" s="79">
        <f>T54*2</f>
        <v>2710.0266666666666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4">
        <f t="shared" si="279"/>
        <v>4065.04</v>
      </c>
      <c r="AL54" s="5" t="b">
        <f t="shared" si="280"/>
        <v>1</v>
      </c>
      <c r="AO54" s="17"/>
      <c r="AP54" s="17"/>
      <c r="AQ54" s="17"/>
      <c r="AR54" s="17"/>
      <c r="AS54" s="17"/>
      <c r="AT54" s="62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74">
        <f t="shared" si="235"/>
        <v>0</v>
      </c>
      <c r="BP54" s="5" t="b">
        <f t="shared" si="239"/>
        <v>1</v>
      </c>
      <c r="BS54" s="37">
        <f t="shared" si="276"/>
        <v>0</v>
      </c>
      <c r="BT54" s="37">
        <f t="shared" si="240"/>
        <v>0</v>
      </c>
      <c r="BU54" s="37">
        <f t="shared" si="240"/>
        <v>0</v>
      </c>
      <c r="BV54" s="37">
        <f t="shared" si="240"/>
        <v>0</v>
      </c>
      <c r="BW54" s="37">
        <f t="shared" si="240"/>
        <v>0</v>
      </c>
      <c r="BX54" s="37">
        <f>ROUND(P54*$D$74+AT54*$D$74,2)</f>
        <v>0</v>
      </c>
      <c r="BY54" s="37">
        <f t="shared" si="240"/>
        <v>0</v>
      </c>
      <c r="BZ54" s="37">
        <f t="shared" si="240"/>
        <v>0</v>
      </c>
      <c r="CA54" s="37">
        <f t="shared" si="240"/>
        <v>0</v>
      </c>
      <c r="CB54" s="37">
        <f>ROUND(T54*$D$74+AX54*$D$74,2)</f>
        <v>311.64999999999998</v>
      </c>
      <c r="CC54" s="37">
        <f t="shared" si="240"/>
        <v>0</v>
      </c>
      <c r="CD54" s="37">
        <f t="shared" si="240"/>
        <v>0</v>
      </c>
      <c r="CE54" s="37">
        <f t="shared" si="240"/>
        <v>623.30999999999995</v>
      </c>
      <c r="CF54" s="37">
        <f t="shared" si="240"/>
        <v>0</v>
      </c>
      <c r="CG54" s="37">
        <f t="shared" si="240"/>
        <v>0</v>
      </c>
      <c r="CH54" s="37">
        <f t="shared" si="240"/>
        <v>0</v>
      </c>
      <c r="CI54" s="37">
        <f t="shared" si="240"/>
        <v>0</v>
      </c>
      <c r="CJ54" s="37">
        <f t="shared" si="240"/>
        <v>0</v>
      </c>
      <c r="CK54" s="37">
        <f t="shared" si="240"/>
        <v>0</v>
      </c>
      <c r="CL54" s="37">
        <f t="shared" si="240"/>
        <v>0</v>
      </c>
      <c r="CM54" s="37">
        <f t="shared" si="240"/>
        <v>0</v>
      </c>
      <c r="CN54" s="37">
        <f t="shared" si="240"/>
        <v>0</v>
      </c>
      <c r="CO54" s="37">
        <f t="shared" si="240"/>
        <v>0</v>
      </c>
      <c r="CP54" s="37">
        <f t="shared" si="240"/>
        <v>0</v>
      </c>
      <c r="CQ54" s="37">
        <f t="shared" si="240"/>
        <v>0</v>
      </c>
      <c r="CR54" s="37">
        <f t="shared" si="240"/>
        <v>0</v>
      </c>
      <c r="CS54" s="74">
        <f t="shared" si="241"/>
        <v>934.95999999999992</v>
      </c>
      <c r="CT54" s="5" t="b">
        <f>CS54=F54+G54</f>
        <v>1</v>
      </c>
      <c r="CV54" s="37">
        <f t="shared" si="243"/>
        <v>0</v>
      </c>
      <c r="CW54" s="37">
        <f t="shared" si="244"/>
        <v>0</v>
      </c>
      <c r="CX54" s="37">
        <f t="shared" si="245"/>
        <v>0</v>
      </c>
      <c r="CY54" s="37">
        <f t="shared" si="246"/>
        <v>0</v>
      </c>
      <c r="CZ54" s="37">
        <f t="shared" si="247"/>
        <v>0</v>
      </c>
      <c r="DA54" s="37">
        <f t="shared" si="248"/>
        <v>0</v>
      </c>
      <c r="DB54" s="37">
        <f t="shared" si="249"/>
        <v>0</v>
      </c>
      <c r="DC54" s="37">
        <f t="shared" si="250"/>
        <v>0</v>
      </c>
      <c r="DD54" s="37">
        <f t="shared" si="251"/>
        <v>0</v>
      </c>
      <c r="DE54" s="37">
        <f t="shared" si="252"/>
        <v>1666.6633333333334</v>
      </c>
      <c r="DF54" s="37">
        <f t="shared" si="253"/>
        <v>0</v>
      </c>
      <c r="DG54" s="37">
        <f t="shared" si="254"/>
        <v>0</v>
      </c>
      <c r="DH54" s="37">
        <f t="shared" si="255"/>
        <v>3333.3366666666666</v>
      </c>
      <c r="DI54" s="37">
        <f t="shared" si="256"/>
        <v>0</v>
      </c>
      <c r="DJ54" s="37">
        <f t="shared" si="257"/>
        <v>0</v>
      </c>
      <c r="DK54" s="37">
        <f t="shared" si="258"/>
        <v>0</v>
      </c>
      <c r="DL54" s="37">
        <f t="shared" si="259"/>
        <v>0</v>
      </c>
      <c r="DM54" s="37">
        <f t="shared" si="260"/>
        <v>0</v>
      </c>
      <c r="DN54" s="37">
        <f t="shared" si="261"/>
        <v>0</v>
      </c>
      <c r="DO54" s="37">
        <f t="shared" si="262"/>
        <v>0</v>
      </c>
      <c r="DP54" s="37">
        <f t="shared" si="263"/>
        <v>0</v>
      </c>
      <c r="DQ54" s="37">
        <f t="shared" si="264"/>
        <v>0</v>
      </c>
      <c r="DR54" s="37">
        <f t="shared" si="265"/>
        <v>0</v>
      </c>
      <c r="DS54" s="37">
        <f t="shared" si="266"/>
        <v>0</v>
      </c>
      <c r="DT54" s="37">
        <f t="shared" si="267"/>
        <v>0</v>
      </c>
      <c r="DU54" s="37">
        <f t="shared" si="268"/>
        <v>0</v>
      </c>
      <c r="DV54" s="74">
        <f t="shared" si="269"/>
        <v>5000</v>
      </c>
      <c r="DW54" s="1" t="b">
        <f t="shared" si="270"/>
        <v>1</v>
      </c>
    </row>
    <row r="55" spans="1:127" ht="21.75" customHeight="1">
      <c r="A55" s="17"/>
      <c r="B55" s="18">
        <v>6</v>
      </c>
      <c r="C55" s="19" t="s">
        <v>26</v>
      </c>
      <c r="D55" s="10">
        <f>D56+D57+D58</f>
        <v>0</v>
      </c>
      <c r="E55" s="10">
        <f t="shared" ref="E55:I55" si="281">E56+E57+E58</f>
        <v>189000</v>
      </c>
      <c r="F55" s="10">
        <f t="shared" si="281"/>
        <v>0</v>
      </c>
      <c r="G55" s="10">
        <f t="shared" si="281"/>
        <v>43470</v>
      </c>
      <c r="H55" s="10">
        <f t="shared" si="273"/>
        <v>232470</v>
      </c>
      <c r="I55" s="10">
        <f t="shared" si="281"/>
        <v>0</v>
      </c>
      <c r="J55" s="4"/>
      <c r="K55" s="17"/>
      <c r="L55" s="17"/>
      <c r="M55" s="17"/>
      <c r="N55" s="17"/>
      <c r="O55" s="17"/>
      <c r="P55" s="79">
        <f>I55</f>
        <v>0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4">
        <f t="shared" si="279"/>
        <v>0</v>
      </c>
      <c r="AL55" s="5" t="b">
        <f t="shared" si="280"/>
        <v>1</v>
      </c>
      <c r="AO55" s="17"/>
      <c r="AP55" s="17"/>
      <c r="AQ55" s="17"/>
      <c r="AR55" s="17"/>
      <c r="AS55" s="17"/>
      <c r="AT55" s="128">
        <f>AT56+AT57+AT58</f>
        <v>189000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74">
        <f t="shared" si="235"/>
        <v>189000</v>
      </c>
      <c r="BP55" s="5" t="b">
        <f t="shared" si="239"/>
        <v>1</v>
      </c>
      <c r="BS55" s="37">
        <f t="shared" si="276"/>
        <v>0</v>
      </c>
      <c r="BT55" s="37">
        <f t="shared" si="240"/>
        <v>0</v>
      </c>
      <c r="BU55" s="37">
        <f t="shared" si="240"/>
        <v>0</v>
      </c>
      <c r="BV55" s="37">
        <f t="shared" si="240"/>
        <v>0</v>
      </c>
      <c r="BW55" s="37">
        <f t="shared" si="240"/>
        <v>0</v>
      </c>
      <c r="BX55" s="37">
        <f t="shared" si="240"/>
        <v>43470</v>
      </c>
      <c r="BY55" s="37">
        <f t="shared" si="240"/>
        <v>0</v>
      </c>
      <c r="BZ55" s="37">
        <f t="shared" si="240"/>
        <v>0</v>
      </c>
      <c r="CA55" s="37">
        <f t="shared" si="240"/>
        <v>0</v>
      </c>
      <c r="CB55" s="37">
        <f t="shared" si="240"/>
        <v>0</v>
      </c>
      <c r="CC55" s="37">
        <f t="shared" si="240"/>
        <v>0</v>
      </c>
      <c r="CD55" s="37">
        <f t="shared" si="240"/>
        <v>0</v>
      </c>
      <c r="CE55" s="37">
        <f t="shared" si="240"/>
        <v>0</v>
      </c>
      <c r="CF55" s="37">
        <f t="shared" si="240"/>
        <v>0</v>
      </c>
      <c r="CG55" s="37">
        <f t="shared" si="240"/>
        <v>0</v>
      </c>
      <c r="CH55" s="37">
        <f t="shared" si="240"/>
        <v>0</v>
      </c>
      <c r="CI55" s="37">
        <f t="shared" si="240"/>
        <v>0</v>
      </c>
      <c r="CJ55" s="37">
        <f t="shared" si="240"/>
        <v>0</v>
      </c>
      <c r="CK55" s="37">
        <f t="shared" si="240"/>
        <v>0</v>
      </c>
      <c r="CL55" s="37">
        <f t="shared" si="240"/>
        <v>0</v>
      </c>
      <c r="CM55" s="37">
        <f t="shared" si="240"/>
        <v>0</v>
      </c>
      <c r="CN55" s="37">
        <f t="shared" si="240"/>
        <v>0</v>
      </c>
      <c r="CO55" s="37">
        <f t="shared" si="240"/>
        <v>0</v>
      </c>
      <c r="CP55" s="37">
        <f t="shared" si="240"/>
        <v>0</v>
      </c>
      <c r="CQ55" s="37">
        <f t="shared" si="240"/>
        <v>0</v>
      </c>
      <c r="CR55" s="37">
        <f t="shared" si="240"/>
        <v>0</v>
      </c>
      <c r="CS55" s="74">
        <f t="shared" si="241"/>
        <v>43470</v>
      </c>
      <c r="CT55" s="5" t="b">
        <f t="shared" si="242"/>
        <v>1</v>
      </c>
      <c r="CV55" s="37">
        <f t="shared" si="243"/>
        <v>0</v>
      </c>
      <c r="CW55" s="37">
        <f t="shared" si="244"/>
        <v>0</v>
      </c>
      <c r="CX55" s="37">
        <f t="shared" si="245"/>
        <v>0</v>
      </c>
      <c r="CY55" s="37">
        <f t="shared" si="246"/>
        <v>0</v>
      </c>
      <c r="CZ55" s="37">
        <f t="shared" si="247"/>
        <v>0</v>
      </c>
      <c r="DA55" s="37">
        <f t="shared" si="248"/>
        <v>232470</v>
      </c>
      <c r="DB55" s="37">
        <f t="shared" si="249"/>
        <v>0</v>
      </c>
      <c r="DC55" s="37">
        <f t="shared" si="250"/>
        <v>0</v>
      </c>
      <c r="DD55" s="37">
        <f t="shared" si="251"/>
        <v>0</v>
      </c>
      <c r="DE55" s="37">
        <f t="shared" si="252"/>
        <v>0</v>
      </c>
      <c r="DF55" s="37">
        <f t="shared" si="253"/>
        <v>0</v>
      </c>
      <c r="DG55" s="37">
        <f t="shared" si="254"/>
        <v>0</v>
      </c>
      <c r="DH55" s="37">
        <f t="shared" si="255"/>
        <v>0</v>
      </c>
      <c r="DI55" s="37">
        <f t="shared" si="256"/>
        <v>0</v>
      </c>
      <c r="DJ55" s="37">
        <f t="shared" si="257"/>
        <v>0</v>
      </c>
      <c r="DK55" s="37">
        <f t="shared" si="258"/>
        <v>0</v>
      </c>
      <c r="DL55" s="37">
        <f t="shared" si="259"/>
        <v>0</v>
      </c>
      <c r="DM55" s="37">
        <f t="shared" si="260"/>
        <v>0</v>
      </c>
      <c r="DN55" s="37">
        <f t="shared" si="261"/>
        <v>0</v>
      </c>
      <c r="DO55" s="37">
        <f t="shared" si="262"/>
        <v>0</v>
      </c>
      <c r="DP55" s="37">
        <f t="shared" si="263"/>
        <v>0</v>
      </c>
      <c r="DQ55" s="37">
        <f t="shared" si="264"/>
        <v>0</v>
      </c>
      <c r="DR55" s="37">
        <f t="shared" si="265"/>
        <v>0</v>
      </c>
      <c r="DS55" s="37">
        <f t="shared" si="266"/>
        <v>0</v>
      </c>
      <c r="DT55" s="37">
        <f t="shared" si="267"/>
        <v>0</v>
      </c>
      <c r="DU55" s="37">
        <f t="shared" si="268"/>
        <v>0</v>
      </c>
      <c r="DV55" s="74">
        <f t="shared" si="269"/>
        <v>232470</v>
      </c>
      <c r="DW55" s="1" t="b">
        <f t="shared" si="270"/>
        <v>1</v>
      </c>
    </row>
    <row r="56" spans="1:127" ht="21.75" customHeight="1" outlineLevel="1">
      <c r="A56" s="20"/>
      <c r="B56" s="21" t="s">
        <v>48</v>
      </c>
      <c r="C56" s="27" t="s">
        <v>26</v>
      </c>
      <c r="D56" s="23">
        <v>0</v>
      </c>
      <c r="E56" s="23">
        <v>29000</v>
      </c>
      <c r="F56" s="96">
        <f>ROUND(D56*$D$74,2)</f>
        <v>0</v>
      </c>
      <c r="G56" s="96">
        <f>ROUND(E56*$D$74,2)</f>
        <v>6670</v>
      </c>
      <c r="H56" s="23">
        <f>SUM(D56:G56)</f>
        <v>35670</v>
      </c>
      <c r="I56" s="32">
        <f t="shared" ref="I56:I63" si="282">D56</f>
        <v>0</v>
      </c>
      <c r="J56" s="4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5" t="b">
        <f t="shared" si="280"/>
        <v>1</v>
      </c>
      <c r="AO56" s="17"/>
      <c r="AP56" s="17"/>
      <c r="AQ56" s="17"/>
      <c r="AR56" s="17"/>
      <c r="AS56" s="17"/>
      <c r="AT56" s="132">
        <f t="shared" ref="AT56:AT58" si="283">E56</f>
        <v>29000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74">
        <f t="shared" si="235"/>
        <v>29000</v>
      </c>
      <c r="BP56" s="5" t="b">
        <f t="shared" si="239"/>
        <v>1</v>
      </c>
      <c r="BS56" s="37">
        <f t="shared" si="276"/>
        <v>0</v>
      </c>
      <c r="BT56" s="37">
        <f t="shared" si="240"/>
        <v>0</v>
      </c>
      <c r="BU56" s="37">
        <f t="shared" si="240"/>
        <v>0</v>
      </c>
      <c r="BV56" s="37">
        <f t="shared" si="240"/>
        <v>0</v>
      </c>
      <c r="BW56" s="37">
        <f t="shared" si="240"/>
        <v>0</v>
      </c>
      <c r="BX56" s="37">
        <f t="shared" si="240"/>
        <v>6670</v>
      </c>
      <c r="BY56" s="37">
        <f t="shared" si="240"/>
        <v>0</v>
      </c>
      <c r="BZ56" s="37">
        <f t="shared" si="240"/>
        <v>0</v>
      </c>
      <c r="CA56" s="37">
        <f t="shared" si="240"/>
        <v>0</v>
      </c>
      <c r="CB56" s="37">
        <f t="shared" si="240"/>
        <v>0</v>
      </c>
      <c r="CC56" s="37">
        <f t="shared" si="240"/>
        <v>0</v>
      </c>
      <c r="CD56" s="37">
        <f t="shared" si="240"/>
        <v>0</v>
      </c>
      <c r="CE56" s="37">
        <f t="shared" si="240"/>
        <v>0</v>
      </c>
      <c r="CF56" s="37">
        <f t="shared" si="240"/>
        <v>0</v>
      </c>
      <c r="CG56" s="37">
        <f t="shared" si="240"/>
        <v>0</v>
      </c>
      <c r="CH56" s="37">
        <f t="shared" si="240"/>
        <v>0</v>
      </c>
      <c r="CI56" s="37">
        <f t="shared" si="240"/>
        <v>0</v>
      </c>
      <c r="CJ56" s="37">
        <f t="shared" si="240"/>
        <v>0</v>
      </c>
      <c r="CK56" s="37">
        <f t="shared" si="240"/>
        <v>0</v>
      </c>
      <c r="CL56" s="37">
        <f t="shared" si="240"/>
        <v>0</v>
      </c>
      <c r="CM56" s="37">
        <f t="shared" si="240"/>
        <v>0</v>
      </c>
      <c r="CN56" s="37">
        <f t="shared" si="240"/>
        <v>0</v>
      </c>
      <c r="CO56" s="37">
        <f t="shared" si="240"/>
        <v>0</v>
      </c>
      <c r="CP56" s="37">
        <f t="shared" si="240"/>
        <v>0</v>
      </c>
      <c r="CQ56" s="37">
        <f t="shared" si="240"/>
        <v>0</v>
      </c>
      <c r="CR56" s="37">
        <f t="shared" si="240"/>
        <v>0</v>
      </c>
      <c r="CS56" s="74">
        <f t="shared" si="241"/>
        <v>6670</v>
      </c>
      <c r="CT56" s="5" t="b">
        <f t="shared" si="242"/>
        <v>1</v>
      </c>
      <c r="CV56" s="37">
        <f t="shared" si="243"/>
        <v>0</v>
      </c>
      <c r="CW56" s="37">
        <f t="shared" si="244"/>
        <v>0</v>
      </c>
      <c r="CX56" s="37">
        <f t="shared" si="245"/>
        <v>0</v>
      </c>
      <c r="CY56" s="37">
        <f t="shared" si="246"/>
        <v>0</v>
      </c>
      <c r="CZ56" s="37">
        <f t="shared" si="247"/>
        <v>0</v>
      </c>
      <c r="DA56" s="37">
        <f t="shared" si="248"/>
        <v>35670</v>
      </c>
      <c r="DB56" s="37">
        <f t="shared" si="249"/>
        <v>0</v>
      </c>
      <c r="DC56" s="37">
        <f t="shared" si="250"/>
        <v>0</v>
      </c>
      <c r="DD56" s="37">
        <f t="shared" si="251"/>
        <v>0</v>
      </c>
      <c r="DE56" s="37">
        <f t="shared" si="252"/>
        <v>0</v>
      </c>
      <c r="DF56" s="37">
        <f t="shared" si="253"/>
        <v>0</v>
      </c>
      <c r="DG56" s="37">
        <f t="shared" si="254"/>
        <v>0</v>
      </c>
      <c r="DH56" s="37">
        <f t="shared" si="255"/>
        <v>0</v>
      </c>
      <c r="DI56" s="37">
        <f t="shared" si="256"/>
        <v>0</v>
      </c>
      <c r="DJ56" s="37">
        <f t="shared" si="257"/>
        <v>0</v>
      </c>
      <c r="DK56" s="37">
        <f t="shared" si="258"/>
        <v>0</v>
      </c>
      <c r="DL56" s="37">
        <f t="shared" si="259"/>
        <v>0</v>
      </c>
      <c r="DM56" s="37">
        <f t="shared" si="260"/>
        <v>0</v>
      </c>
      <c r="DN56" s="37">
        <f t="shared" si="261"/>
        <v>0</v>
      </c>
      <c r="DO56" s="37">
        <f t="shared" si="262"/>
        <v>0</v>
      </c>
      <c r="DP56" s="37">
        <f t="shared" si="263"/>
        <v>0</v>
      </c>
      <c r="DQ56" s="37">
        <f t="shared" si="264"/>
        <v>0</v>
      </c>
      <c r="DR56" s="37">
        <f t="shared" si="265"/>
        <v>0</v>
      </c>
      <c r="DS56" s="37">
        <f t="shared" si="266"/>
        <v>0</v>
      </c>
      <c r="DT56" s="37">
        <f t="shared" si="267"/>
        <v>0</v>
      </c>
      <c r="DU56" s="37">
        <f t="shared" si="268"/>
        <v>0</v>
      </c>
      <c r="DV56" s="74">
        <f t="shared" si="269"/>
        <v>35670</v>
      </c>
      <c r="DW56" s="1" t="b">
        <f t="shared" si="270"/>
        <v>1</v>
      </c>
    </row>
    <row r="57" spans="1:127" ht="21.75" customHeight="1" outlineLevel="1">
      <c r="A57" s="20"/>
      <c r="B57" s="21" t="s">
        <v>49</v>
      </c>
      <c r="C57" s="27" t="s">
        <v>29</v>
      </c>
      <c r="D57" s="23">
        <v>0</v>
      </c>
      <c r="E57" s="23">
        <v>150000</v>
      </c>
      <c r="F57" s="96">
        <f t="shared" ref="F57:F58" si="284">ROUND(D57*$D$74,2)</f>
        <v>0</v>
      </c>
      <c r="G57" s="96">
        <f t="shared" ref="G57:G58" si="285">ROUND(E57*$D$74,2)</f>
        <v>34500</v>
      </c>
      <c r="H57" s="23">
        <f t="shared" ref="H57:H58" si="286">SUM(D57:G57)</f>
        <v>184500</v>
      </c>
      <c r="I57" s="32">
        <f t="shared" si="282"/>
        <v>0</v>
      </c>
      <c r="J57" s="4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5" t="b">
        <f t="shared" si="280"/>
        <v>1</v>
      </c>
      <c r="AO57" s="17"/>
      <c r="AP57" s="17"/>
      <c r="AQ57" s="17"/>
      <c r="AR57" s="17"/>
      <c r="AS57" s="17"/>
      <c r="AT57" s="132">
        <f t="shared" si="283"/>
        <v>150000</v>
      </c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74">
        <f t="shared" si="235"/>
        <v>150000</v>
      </c>
      <c r="BP57" s="5" t="b">
        <f t="shared" si="239"/>
        <v>1</v>
      </c>
      <c r="BS57" s="37">
        <f t="shared" si="276"/>
        <v>0</v>
      </c>
      <c r="BT57" s="37">
        <f t="shared" si="240"/>
        <v>0</v>
      </c>
      <c r="BU57" s="37">
        <f t="shared" si="240"/>
        <v>0</v>
      </c>
      <c r="BV57" s="37">
        <f t="shared" si="240"/>
        <v>0</v>
      </c>
      <c r="BW57" s="37">
        <f t="shared" si="240"/>
        <v>0</v>
      </c>
      <c r="BX57" s="37">
        <f t="shared" si="240"/>
        <v>34500</v>
      </c>
      <c r="BY57" s="37">
        <f t="shared" si="240"/>
        <v>0</v>
      </c>
      <c r="BZ57" s="37">
        <f t="shared" si="240"/>
        <v>0</v>
      </c>
      <c r="CA57" s="37">
        <f t="shared" si="240"/>
        <v>0</v>
      </c>
      <c r="CB57" s="37">
        <f t="shared" si="240"/>
        <v>0</v>
      </c>
      <c r="CC57" s="37">
        <f t="shared" si="240"/>
        <v>0</v>
      </c>
      <c r="CD57" s="37">
        <f t="shared" si="240"/>
        <v>0</v>
      </c>
      <c r="CE57" s="37">
        <f t="shared" si="240"/>
        <v>0</v>
      </c>
      <c r="CF57" s="37">
        <f t="shared" si="240"/>
        <v>0</v>
      </c>
      <c r="CG57" s="37">
        <f t="shared" si="240"/>
        <v>0</v>
      </c>
      <c r="CH57" s="37">
        <f t="shared" si="240"/>
        <v>0</v>
      </c>
      <c r="CI57" s="37">
        <f t="shared" si="240"/>
        <v>0</v>
      </c>
      <c r="CJ57" s="37">
        <f t="shared" si="240"/>
        <v>0</v>
      </c>
      <c r="CK57" s="37">
        <f t="shared" si="240"/>
        <v>0</v>
      </c>
      <c r="CL57" s="37">
        <f t="shared" si="240"/>
        <v>0</v>
      </c>
      <c r="CM57" s="37">
        <f t="shared" si="240"/>
        <v>0</v>
      </c>
      <c r="CN57" s="37">
        <f t="shared" si="240"/>
        <v>0</v>
      </c>
      <c r="CO57" s="37">
        <f t="shared" si="240"/>
        <v>0</v>
      </c>
      <c r="CP57" s="37">
        <f t="shared" si="240"/>
        <v>0</v>
      </c>
      <c r="CQ57" s="37">
        <f t="shared" si="240"/>
        <v>0</v>
      </c>
      <c r="CR57" s="37">
        <f t="shared" si="240"/>
        <v>0</v>
      </c>
      <c r="CS57" s="74">
        <f t="shared" si="241"/>
        <v>34500</v>
      </c>
      <c r="CT57" s="5" t="b">
        <f t="shared" si="242"/>
        <v>1</v>
      </c>
      <c r="CV57" s="37">
        <f t="shared" si="243"/>
        <v>0</v>
      </c>
      <c r="CW57" s="37">
        <f t="shared" si="244"/>
        <v>0</v>
      </c>
      <c r="CX57" s="37">
        <f t="shared" si="245"/>
        <v>0</v>
      </c>
      <c r="CY57" s="37">
        <f t="shared" si="246"/>
        <v>0</v>
      </c>
      <c r="CZ57" s="37">
        <f t="shared" si="247"/>
        <v>0</v>
      </c>
      <c r="DA57" s="37">
        <f t="shared" si="248"/>
        <v>184500</v>
      </c>
      <c r="DB57" s="37">
        <f t="shared" si="249"/>
        <v>0</v>
      </c>
      <c r="DC57" s="37">
        <f t="shared" si="250"/>
        <v>0</v>
      </c>
      <c r="DD57" s="37">
        <f t="shared" si="251"/>
        <v>0</v>
      </c>
      <c r="DE57" s="37">
        <f t="shared" si="252"/>
        <v>0</v>
      </c>
      <c r="DF57" s="37">
        <f t="shared" si="253"/>
        <v>0</v>
      </c>
      <c r="DG57" s="37">
        <f t="shared" si="254"/>
        <v>0</v>
      </c>
      <c r="DH57" s="37">
        <f t="shared" si="255"/>
        <v>0</v>
      </c>
      <c r="DI57" s="37">
        <f t="shared" si="256"/>
        <v>0</v>
      </c>
      <c r="DJ57" s="37">
        <f t="shared" si="257"/>
        <v>0</v>
      </c>
      <c r="DK57" s="37">
        <f t="shared" si="258"/>
        <v>0</v>
      </c>
      <c r="DL57" s="37">
        <f t="shared" si="259"/>
        <v>0</v>
      </c>
      <c r="DM57" s="37">
        <f t="shared" si="260"/>
        <v>0</v>
      </c>
      <c r="DN57" s="37">
        <f t="shared" si="261"/>
        <v>0</v>
      </c>
      <c r="DO57" s="37">
        <f t="shared" si="262"/>
        <v>0</v>
      </c>
      <c r="DP57" s="37">
        <f t="shared" si="263"/>
        <v>0</v>
      </c>
      <c r="DQ57" s="37">
        <f t="shared" si="264"/>
        <v>0</v>
      </c>
      <c r="DR57" s="37">
        <f t="shared" si="265"/>
        <v>0</v>
      </c>
      <c r="DS57" s="37">
        <f t="shared" si="266"/>
        <v>0</v>
      </c>
      <c r="DT57" s="37">
        <f t="shared" si="267"/>
        <v>0</v>
      </c>
      <c r="DU57" s="37">
        <f t="shared" si="268"/>
        <v>0</v>
      </c>
      <c r="DV57" s="74">
        <f t="shared" si="269"/>
        <v>184500</v>
      </c>
      <c r="DW57" s="1" t="b">
        <f t="shared" si="270"/>
        <v>1</v>
      </c>
    </row>
    <row r="58" spans="1:127" ht="21.75" customHeight="1" outlineLevel="1">
      <c r="A58" s="20"/>
      <c r="B58" s="21" t="s">
        <v>50</v>
      </c>
      <c r="C58" s="33" t="s">
        <v>51</v>
      </c>
      <c r="D58" s="23">
        <v>0</v>
      </c>
      <c r="E58" s="23">
        <v>10000</v>
      </c>
      <c r="F58" s="96">
        <f t="shared" si="284"/>
        <v>0</v>
      </c>
      <c r="G58" s="96">
        <f t="shared" si="285"/>
        <v>2300</v>
      </c>
      <c r="H58" s="23">
        <f t="shared" si="286"/>
        <v>12300</v>
      </c>
      <c r="I58" s="121">
        <f t="shared" si="282"/>
        <v>0</v>
      </c>
      <c r="J58" s="4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5" t="b">
        <f t="shared" si="280"/>
        <v>1</v>
      </c>
      <c r="AO58" s="17"/>
      <c r="AP58" s="17"/>
      <c r="AQ58" s="17"/>
      <c r="AR58" s="17"/>
      <c r="AS58" s="17"/>
      <c r="AT58" s="132">
        <f t="shared" si="283"/>
        <v>10000</v>
      </c>
      <c r="AU58" s="62"/>
      <c r="AV58" s="62"/>
      <c r="AW58" s="62"/>
      <c r="AX58" s="62"/>
      <c r="AY58" s="62"/>
      <c r="AZ58" s="62"/>
      <c r="BA58" s="62"/>
      <c r="BB58" s="62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74">
        <f t="shared" si="235"/>
        <v>10000</v>
      </c>
      <c r="BP58" s="5" t="b">
        <f t="shared" si="239"/>
        <v>1</v>
      </c>
      <c r="BS58" s="37">
        <f t="shared" si="276"/>
        <v>0</v>
      </c>
      <c r="BT58" s="37">
        <f t="shared" si="240"/>
        <v>0</v>
      </c>
      <c r="BU58" s="37">
        <f t="shared" si="240"/>
        <v>0</v>
      </c>
      <c r="BV58" s="37">
        <f t="shared" si="240"/>
        <v>0</v>
      </c>
      <c r="BW58" s="37">
        <f t="shared" si="240"/>
        <v>0</v>
      </c>
      <c r="BX58" s="37">
        <f t="shared" si="240"/>
        <v>2300</v>
      </c>
      <c r="BY58" s="37">
        <f t="shared" si="240"/>
        <v>0</v>
      </c>
      <c r="BZ58" s="37">
        <f t="shared" si="240"/>
        <v>0</v>
      </c>
      <c r="CA58" s="37">
        <f t="shared" si="240"/>
        <v>0</v>
      </c>
      <c r="CB58" s="37">
        <f t="shared" si="240"/>
        <v>0</v>
      </c>
      <c r="CC58" s="37">
        <f t="shared" si="240"/>
        <v>0</v>
      </c>
      <c r="CD58" s="37">
        <f t="shared" si="240"/>
        <v>0</v>
      </c>
      <c r="CE58" s="37">
        <f t="shared" si="240"/>
        <v>0</v>
      </c>
      <c r="CF58" s="37">
        <f t="shared" si="240"/>
        <v>0</v>
      </c>
      <c r="CG58" s="37">
        <f t="shared" si="240"/>
        <v>0</v>
      </c>
      <c r="CH58" s="37">
        <f t="shared" si="240"/>
        <v>0</v>
      </c>
      <c r="CI58" s="37">
        <f t="shared" si="240"/>
        <v>0</v>
      </c>
      <c r="CJ58" s="37">
        <f t="shared" si="240"/>
        <v>0</v>
      </c>
      <c r="CK58" s="37">
        <f t="shared" si="240"/>
        <v>0</v>
      </c>
      <c r="CL58" s="37">
        <f t="shared" si="240"/>
        <v>0</v>
      </c>
      <c r="CM58" s="37">
        <f t="shared" si="240"/>
        <v>0</v>
      </c>
      <c r="CN58" s="37">
        <f t="shared" si="240"/>
        <v>0</v>
      </c>
      <c r="CO58" s="37">
        <f t="shared" si="240"/>
        <v>0</v>
      </c>
      <c r="CP58" s="37">
        <f t="shared" si="240"/>
        <v>0</v>
      </c>
      <c r="CQ58" s="37">
        <f t="shared" si="240"/>
        <v>0</v>
      </c>
      <c r="CR58" s="37">
        <f t="shared" si="240"/>
        <v>0</v>
      </c>
      <c r="CS58" s="74">
        <f t="shared" si="241"/>
        <v>2300</v>
      </c>
      <c r="CT58" s="5" t="b">
        <f t="shared" si="242"/>
        <v>1</v>
      </c>
      <c r="CV58" s="37">
        <f t="shared" si="243"/>
        <v>0</v>
      </c>
      <c r="CW58" s="37">
        <f t="shared" si="244"/>
        <v>0</v>
      </c>
      <c r="CX58" s="37">
        <f t="shared" si="245"/>
        <v>0</v>
      </c>
      <c r="CY58" s="37">
        <f t="shared" si="246"/>
        <v>0</v>
      </c>
      <c r="CZ58" s="37">
        <f t="shared" si="247"/>
        <v>0</v>
      </c>
      <c r="DA58" s="37">
        <f t="shared" si="248"/>
        <v>12300</v>
      </c>
      <c r="DB58" s="37">
        <f t="shared" si="249"/>
        <v>0</v>
      </c>
      <c r="DC58" s="37">
        <f t="shared" si="250"/>
        <v>0</v>
      </c>
      <c r="DD58" s="37">
        <f t="shared" si="251"/>
        <v>0</v>
      </c>
      <c r="DE58" s="37">
        <f t="shared" si="252"/>
        <v>0</v>
      </c>
      <c r="DF58" s="37">
        <f t="shared" si="253"/>
        <v>0</v>
      </c>
      <c r="DG58" s="37">
        <f t="shared" si="254"/>
        <v>0</v>
      </c>
      <c r="DH58" s="37">
        <f t="shared" si="255"/>
        <v>0</v>
      </c>
      <c r="DI58" s="37">
        <f t="shared" si="256"/>
        <v>0</v>
      </c>
      <c r="DJ58" s="37">
        <f t="shared" si="257"/>
        <v>0</v>
      </c>
      <c r="DK58" s="37">
        <f t="shared" si="258"/>
        <v>0</v>
      </c>
      <c r="DL58" s="37">
        <f t="shared" si="259"/>
        <v>0</v>
      </c>
      <c r="DM58" s="37">
        <f t="shared" si="260"/>
        <v>0</v>
      </c>
      <c r="DN58" s="37">
        <f t="shared" si="261"/>
        <v>0</v>
      </c>
      <c r="DO58" s="37">
        <f t="shared" si="262"/>
        <v>0</v>
      </c>
      <c r="DP58" s="37">
        <f t="shared" si="263"/>
        <v>0</v>
      </c>
      <c r="DQ58" s="37">
        <f t="shared" si="264"/>
        <v>0</v>
      </c>
      <c r="DR58" s="37">
        <f t="shared" si="265"/>
        <v>0</v>
      </c>
      <c r="DS58" s="37">
        <f t="shared" si="266"/>
        <v>0</v>
      </c>
      <c r="DT58" s="37">
        <f t="shared" si="267"/>
        <v>0</v>
      </c>
      <c r="DU58" s="37">
        <f t="shared" si="268"/>
        <v>0</v>
      </c>
      <c r="DV58" s="74">
        <f t="shared" si="269"/>
        <v>12300</v>
      </c>
      <c r="DW58" s="1" t="b">
        <f t="shared" si="270"/>
        <v>1</v>
      </c>
    </row>
    <row r="59" spans="1:127" ht="21.75" customHeight="1">
      <c r="A59" s="24"/>
      <c r="B59" s="2">
        <v>7</v>
      </c>
      <c r="C59" s="26" t="s">
        <v>39</v>
      </c>
      <c r="D59" s="97">
        <f>D60+D61+D62+D63</f>
        <v>648000</v>
      </c>
      <c r="E59" s="97">
        <f>E60+E61+E62+E63</f>
        <v>0</v>
      </c>
      <c r="F59" s="97">
        <f>F60+F61+F62+F63</f>
        <v>8326</v>
      </c>
      <c r="G59" s="97">
        <f>G60+G61+G62+G63</f>
        <v>0</v>
      </c>
      <c r="H59" s="97">
        <f>H60+H61+H62+H63</f>
        <v>656326</v>
      </c>
      <c r="I59" s="94">
        <f>D59</f>
        <v>648000</v>
      </c>
      <c r="J59" s="4"/>
      <c r="K59" s="17"/>
      <c r="L59" s="17"/>
      <c r="M59" s="17"/>
      <c r="N59" s="17"/>
      <c r="O59" s="17"/>
      <c r="P59" s="17"/>
      <c r="Q59" s="79">
        <f>Q60+Q61+Q62+Q63</f>
        <v>98500</v>
      </c>
      <c r="R59" s="79">
        <f t="shared" ref="R59:X59" si="287">R60+R61+R62+R63</f>
        <v>78500</v>
      </c>
      <c r="S59" s="79">
        <f t="shared" si="287"/>
        <v>78500</v>
      </c>
      <c r="T59" s="79">
        <f t="shared" si="287"/>
        <v>78500</v>
      </c>
      <c r="U59" s="79">
        <f t="shared" si="287"/>
        <v>78500</v>
      </c>
      <c r="V59" s="79">
        <f t="shared" si="287"/>
        <v>78500</v>
      </c>
      <c r="W59" s="79">
        <f t="shared" si="287"/>
        <v>78500</v>
      </c>
      <c r="X59" s="79">
        <f t="shared" si="287"/>
        <v>78500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74">
        <f t="shared" ref="AK59:AK63" si="288">SUM(K59:AJ59)</f>
        <v>648000</v>
      </c>
      <c r="AL59" s="5" t="b">
        <f t="shared" ref="AL59:AL64" si="289">AK59=I59</f>
        <v>1</v>
      </c>
      <c r="AO59" s="17"/>
      <c r="AP59" s="17"/>
      <c r="AQ59" s="17"/>
      <c r="AR59" s="17"/>
      <c r="AS59" s="17"/>
      <c r="AT59" s="131"/>
      <c r="AU59" s="62"/>
      <c r="AV59" s="62"/>
      <c r="AW59" s="62"/>
      <c r="AX59" s="62"/>
      <c r="AY59" s="62"/>
      <c r="AZ59" s="62"/>
      <c r="BA59" s="62"/>
      <c r="BB59" s="62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74">
        <f t="shared" ref="BO59:BO62" si="290">SUM(AO59:BN59)</f>
        <v>0</v>
      </c>
      <c r="BP59" s="5" t="b">
        <f t="shared" si="239"/>
        <v>1</v>
      </c>
      <c r="BS59" s="37">
        <f>BS60+BS61+BS62+BS63</f>
        <v>0</v>
      </c>
      <c r="BT59" s="37">
        <f t="shared" ref="BT59:CR59" si="291">BT60+BT61+BT62+BT63</f>
        <v>0</v>
      </c>
      <c r="BU59" s="37">
        <f t="shared" si="291"/>
        <v>0</v>
      </c>
      <c r="BV59" s="37">
        <f t="shared" si="291"/>
        <v>0</v>
      </c>
      <c r="BW59" s="37">
        <f t="shared" si="291"/>
        <v>0</v>
      </c>
      <c r="BX59" s="37">
        <f t="shared" si="291"/>
        <v>0</v>
      </c>
      <c r="BY59" s="37">
        <f>BY60+BY61+BY62+BY63</f>
        <v>5065.75</v>
      </c>
      <c r="BZ59" s="37">
        <f t="shared" si="291"/>
        <v>465.75</v>
      </c>
      <c r="CA59" s="37">
        <f t="shared" si="291"/>
        <v>465.75</v>
      </c>
      <c r="CB59" s="37">
        <f t="shared" si="291"/>
        <v>465.75</v>
      </c>
      <c r="CC59" s="37">
        <f t="shared" si="291"/>
        <v>465.75</v>
      </c>
      <c r="CD59" s="37">
        <f t="shared" si="291"/>
        <v>465.75</v>
      </c>
      <c r="CE59" s="37">
        <f t="shared" si="291"/>
        <v>465.75</v>
      </c>
      <c r="CF59" s="37">
        <f t="shared" si="291"/>
        <v>465.75</v>
      </c>
      <c r="CG59" s="37">
        <f t="shared" si="291"/>
        <v>0</v>
      </c>
      <c r="CH59" s="37">
        <f t="shared" si="291"/>
        <v>0</v>
      </c>
      <c r="CI59" s="37">
        <f t="shared" si="291"/>
        <v>0</v>
      </c>
      <c r="CJ59" s="37">
        <f t="shared" si="291"/>
        <v>0</v>
      </c>
      <c r="CK59" s="37">
        <f t="shared" si="291"/>
        <v>0</v>
      </c>
      <c r="CL59" s="37">
        <f t="shared" si="291"/>
        <v>0</v>
      </c>
      <c r="CM59" s="37">
        <f t="shared" si="291"/>
        <v>0</v>
      </c>
      <c r="CN59" s="37">
        <f t="shared" si="291"/>
        <v>0</v>
      </c>
      <c r="CO59" s="37">
        <f t="shared" si="291"/>
        <v>0</v>
      </c>
      <c r="CP59" s="37">
        <f t="shared" si="291"/>
        <v>0</v>
      </c>
      <c r="CQ59" s="37">
        <f t="shared" si="291"/>
        <v>0</v>
      </c>
      <c r="CR59" s="37">
        <f t="shared" si="291"/>
        <v>0</v>
      </c>
      <c r="CS59" s="74">
        <f t="shared" ref="CS59:CS63" si="292">SUM(BS59:CR59)</f>
        <v>8326</v>
      </c>
      <c r="CT59" s="5" t="b">
        <f t="shared" si="242"/>
        <v>1</v>
      </c>
      <c r="CV59" s="37">
        <f t="shared" si="243"/>
        <v>0</v>
      </c>
      <c r="CW59" s="37">
        <f t="shared" si="244"/>
        <v>0</v>
      </c>
      <c r="CX59" s="37">
        <f t="shared" si="245"/>
        <v>0</v>
      </c>
      <c r="CY59" s="37">
        <f t="shared" si="246"/>
        <v>0</v>
      </c>
      <c r="CZ59" s="37">
        <f t="shared" si="247"/>
        <v>0</v>
      </c>
      <c r="DA59" s="37">
        <f t="shared" si="248"/>
        <v>0</v>
      </c>
      <c r="DB59" s="37">
        <f>Q59+AU59+BY59</f>
        <v>103565.75</v>
      </c>
      <c r="DC59" s="37">
        <f t="shared" si="250"/>
        <v>78965.75</v>
      </c>
      <c r="DD59" s="37">
        <f t="shared" si="251"/>
        <v>78965.75</v>
      </c>
      <c r="DE59" s="37">
        <f t="shared" si="252"/>
        <v>78965.75</v>
      </c>
      <c r="DF59" s="37">
        <f t="shared" si="253"/>
        <v>78965.75</v>
      </c>
      <c r="DG59" s="37">
        <f t="shared" si="254"/>
        <v>78965.75</v>
      </c>
      <c r="DH59" s="37">
        <f t="shared" si="255"/>
        <v>78965.75</v>
      </c>
      <c r="DI59" s="37">
        <f t="shared" si="256"/>
        <v>78965.75</v>
      </c>
      <c r="DJ59" s="37">
        <f t="shared" si="257"/>
        <v>0</v>
      </c>
      <c r="DK59" s="37">
        <f t="shared" si="258"/>
        <v>0</v>
      </c>
      <c r="DL59" s="37">
        <f t="shared" si="259"/>
        <v>0</v>
      </c>
      <c r="DM59" s="37">
        <f t="shared" si="260"/>
        <v>0</v>
      </c>
      <c r="DN59" s="37">
        <f t="shared" si="261"/>
        <v>0</v>
      </c>
      <c r="DO59" s="37">
        <f t="shared" si="262"/>
        <v>0</v>
      </c>
      <c r="DP59" s="37">
        <f t="shared" si="263"/>
        <v>0</v>
      </c>
      <c r="DQ59" s="37">
        <f t="shared" si="264"/>
        <v>0</v>
      </c>
      <c r="DR59" s="37">
        <f t="shared" si="265"/>
        <v>0</v>
      </c>
      <c r="DS59" s="37">
        <f t="shared" si="266"/>
        <v>0</v>
      </c>
      <c r="DT59" s="37">
        <f t="shared" si="267"/>
        <v>0</v>
      </c>
      <c r="DU59" s="37">
        <f t="shared" si="268"/>
        <v>0</v>
      </c>
      <c r="DV59" s="74">
        <f t="shared" ref="DV59:DV63" si="293">SUM(CV59:DU59)</f>
        <v>656326</v>
      </c>
      <c r="DW59" s="1" t="b">
        <f t="shared" si="270"/>
        <v>1</v>
      </c>
    </row>
    <row r="60" spans="1:127" ht="21.75" customHeight="1" outlineLevel="1">
      <c r="A60" s="20"/>
      <c r="B60" s="21" t="s">
        <v>52</v>
      </c>
      <c r="C60" s="27" t="s">
        <v>53</v>
      </c>
      <c r="D60" s="13">
        <v>16200</v>
      </c>
      <c r="E60" s="13">
        <v>0</v>
      </c>
      <c r="F60" s="23">
        <f>ROUND(D60*$D$74,2)</f>
        <v>3726</v>
      </c>
      <c r="G60" s="23">
        <f>ROUND(E60*$D$74,2)</f>
        <v>0</v>
      </c>
      <c r="H60" s="23">
        <f>D60+F60</f>
        <v>19926</v>
      </c>
      <c r="I60" s="23">
        <f t="shared" si="282"/>
        <v>16200</v>
      </c>
      <c r="J60" s="4"/>
      <c r="K60" s="17"/>
      <c r="L60" s="17"/>
      <c r="M60" s="17"/>
      <c r="N60" s="17"/>
      <c r="O60" s="17"/>
      <c r="P60" s="17"/>
      <c r="Q60" s="79">
        <f>I60/8</f>
        <v>2025</v>
      </c>
      <c r="R60" s="79">
        <f>Q60</f>
        <v>2025</v>
      </c>
      <c r="S60" s="79">
        <f t="shared" ref="S60:X61" si="294">R60</f>
        <v>2025</v>
      </c>
      <c r="T60" s="79">
        <f t="shared" si="294"/>
        <v>2025</v>
      </c>
      <c r="U60" s="79">
        <f t="shared" si="294"/>
        <v>2025</v>
      </c>
      <c r="V60" s="79">
        <f t="shared" si="294"/>
        <v>2025</v>
      </c>
      <c r="W60" s="79">
        <f t="shared" si="294"/>
        <v>2025</v>
      </c>
      <c r="X60" s="79">
        <f t="shared" si="294"/>
        <v>2025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74">
        <f t="shared" si="288"/>
        <v>16200</v>
      </c>
      <c r="AL60" s="5" t="b">
        <f t="shared" si="289"/>
        <v>1</v>
      </c>
      <c r="AO60" s="17"/>
      <c r="AP60" s="17"/>
      <c r="AQ60" s="17"/>
      <c r="AR60" s="17"/>
      <c r="AS60" s="17"/>
      <c r="AT60" s="17"/>
      <c r="AU60" s="62"/>
      <c r="AV60" s="62"/>
      <c r="AW60" s="62"/>
      <c r="AX60" s="62"/>
      <c r="AY60" s="62"/>
      <c r="AZ60" s="62"/>
      <c r="BA60" s="62"/>
      <c r="BB60" s="62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74">
        <f t="shared" si="290"/>
        <v>0</v>
      </c>
      <c r="BP60" s="5" t="b">
        <f t="shared" si="239"/>
        <v>1</v>
      </c>
      <c r="BS60" s="37">
        <f t="shared" si="276"/>
        <v>0</v>
      </c>
      <c r="BT60" s="37">
        <f t="shared" ref="BT60:BT62" si="295">ROUND(L60*$D$74+AP60*$D$74,2)</f>
        <v>0</v>
      </c>
      <c r="BU60" s="37">
        <f t="shared" ref="BU60:BU62" si="296">ROUND(M60*$D$74+AQ60*$D$74,2)</f>
        <v>0</v>
      </c>
      <c r="BV60" s="37">
        <f t="shared" ref="BV60:BV62" si="297">ROUND(N60*$D$74+AR60*$D$74,2)</f>
        <v>0</v>
      </c>
      <c r="BW60" s="37">
        <f t="shared" ref="BW60:BW62" si="298">ROUND(O60*$D$74+AS60*$D$74,2)</f>
        <v>0</v>
      </c>
      <c r="BX60" s="37">
        <f t="shared" ref="BX60:BX62" si="299">ROUND(P60*$D$74+AT60*$D$74,2)</f>
        <v>0</v>
      </c>
      <c r="BY60" s="37">
        <f t="shared" ref="BY60:BY62" si="300">ROUND(Q60*$D$74+AU60*$D$74,2)</f>
        <v>465.75</v>
      </c>
      <c r="BZ60" s="37">
        <f t="shared" ref="BZ60:BZ62" si="301">ROUND(R60*$D$74+AV60*$D$74,2)</f>
        <v>465.75</v>
      </c>
      <c r="CA60" s="37">
        <f t="shared" ref="CA60:CA62" si="302">ROUND(S60*$D$74+AW60*$D$74,2)</f>
        <v>465.75</v>
      </c>
      <c r="CB60" s="37">
        <f t="shared" ref="CB60:CB62" si="303">ROUND(T60*$D$74+AX60*$D$74,2)</f>
        <v>465.75</v>
      </c>
      <c r="CC60" s="37">
        <f t="shared" ref="CC60:CC62" si="304">ROUND(U60*$D$74+AY60*$D$74,2)</f>
        <v>465.75</v>
      </c>
      <c r="CD60" s="37">
        <f t="shared" ref="CD60:CD62" si="305">ROUND(V60*$D$74+AZ60*$D$74,2)</f>
        <v>465.75</v>
      </c>
      <c r="CE60" s="37">
        <f t="shared" ref="CE60:CE62" si="306">ROUND(W60*$D$74+BA60*$D$74,2)</f>
        <v>465.75</v>
      </c>
      <c r="CF60" s="37">
        <f t="shared" ref="CF60:CF62" si="307">ROUND(X60*$D$74+BB60*$D$74,2)</f>
        <v>465.75</v>
      </c>
      <c r="CG60" s="37">
        <f t="shared" ref="CG60:CG62" si="308">ROUND(Y60*$D$74+BC60*$D$74,2)</f>
        <v>0</v>
      </c>
      <c r="CH60" s="37">
        <f t="shared" ref="CH60:CH62" si="309">ROUND(Z60*$D$74+BD60*$D$74,2)</f>
        <v>0</v>
      </c>
      <c r="CI60" s="37">
        <f t="shared" ref="CI60:CI62" si="310">ROUND(AA60*$D$74+BE60*$D$74,2)</f>
        <v>0</v>
      </c>
      <c r="CJ60" s="37">
        <f t="shared" ref="CJ60:CJ62" si="311">ROUND(AB60*$D$74+BF60*$D$74,2)</f>
        <v>0</v>
      </c>
      <c r="CK60" s="37">
        <f t="shared" ref="CK60:CK62" si="312">ROUND(AC60*$D$74+BG60*$D$74,2)</f>
        <v>0</v>
      </c>
      <c r="CL60" s="37">
        <f t="shared" ref="CL60:CL62" si="313">ROUND(AD60*$D$74+BH60*$D$74,2)</f>
        <v>0</v>
      </c>
      <c r="CM60" s="37">
        <f t="shared" ref="CM60:CM62" si="314">ROUND(AE60*$D$74+BI60*$D$74,2)</f>
        <v>0</v>
      </c>
      <c r="CN60" s="37">
        <f t="shared" ref="CN60:CN62" si="315">ROUND(AF60*$D$74+BJ60*$D$74,2)</f>
        <v>0</v>
      </c>
      <c r="CO60" s="37">
        <f t="shared" ref="CO60:CO62" si="316">ROUND(AG60*$D$74+BK60*$D$74,2)</f>
        <v>0</v>
      </c>
      <c r="CP60" s="37">
        <f t="shared" ref="CP60:CP62" si="317">ROUND(AH60*$D$74+BL60*$D$74,2)</f>
        <v>0</v>
      </c>
      <c r="CQ60" s="37">
        <f t="shared" ref="CQ60:CQ62" si="318">ROUND(AI60*$D$74+BM60*$D$74,2)</f>
        <v>0</v>
      </c>
      <c r="CR60" s="37">
        <f t="shared" ref="CR60:CR62" si="319">ROUND(AJ60*$D$74+BN60*$D$74,2)</f>
        <v>0</v>
      </c>
      <c r="CS60" s="74">
        <f t="shared" si="292"/>
        <v>3726</v>
      </c>
      <c r="CT60" s="5" t="b">
        <f t="shared" si="242"/>
        <v>1</v>
      </c>
      <c r="CV60" s="37">
        <f t="shared" si="243"/>
        <v>0</v>
      </c>
      <c r="CW60" s="37">
        <f t="shared" si="244"/>
        <v>0</v>
      </c>
      <c r="CX60" s="37">
        <f t="shared" si="245"/>
        <v>0</v>
      </c>
      <c r="CY60" s="37">
        <f t="shared" si="246"/>
        <v>0</v>
      </c>
      <c r="CZ60" s="37">
        <f t="shared" si="247"/>
        <v>0</v>
      </c>
      <c r="DA60" s="37">
        <f t="shared" si="248"/>
        <v>0</v>
      </c>
      <c r="DB60" s="37">
        <f t="shared" ref="DB60:DB63" si="320">Q60+AU60+BY60</f>
        <v>2490.75</v>
      </c>
      <c r="DC60" s="37">
        <f t="shared" si="250"/>
        <v>2490.75</v>
      </c>
      <c r="DD60" s="37">
        <f t="shared" si="251"/>
        <v>2490.75</v>
      </c>
      <c r="DE60" s="37">
        <f t="shared" si="252"/>
        <v>2490.75</v>
      </c>
      <c r="DF60" s="37">
        <f t="shared" si="253"/>
        <v>2490.75</v>
      </c>
      <c r="DG60" s="37">
        <f t="shared" si="254"/>
        <v>2490.75</v>
      </c>
      <c r="DH60" s="37">
        <f t="shared" si="255"/>
        <v>2490.75</v>
      </c>
      <c r="DI60" s="37">
        <f t="shared" si="256"/>
        <v>2490.75</v>
      </c>
      <c r="DJ60" s="37">
        <f t="shared" si="257"/>
        <v>0</v>
      </c>
      <c r="DK60" s="37">
        <f t="shared" si="258"/>
        <v>0</v>
      </c>
      <c r="DL60" s="37">
        <f t="shared" si="259"/>
        <v>0</v>
      </c>
      <c r="DM60" s="37">
        <f t="shared" si="260"/>
        <v>0</v>
      </c>
      <c r="DN60" s="37">
        <f t="shared" si="261"/>
        <v>0</v>
      </c>
      <c r="DO60" s="37">
        <f t="shared" si="262"/>
        <v>0</v>
      </c>
      <c r="DP60" s="37">
        <f t="shared" si="263"/>
        <v>0</v>
      </c>
      <c r="DQ60" s="37">
        <f t="shared" si="264"/>
        <v>0</v>
      </c>
      <c r="DR60" s="37">
        <f t="shared" si="265"/>
        <v>0</v>
      </c>
      <c r="DS60" s="37">
        <f t="shared" si="266"/>
        <v>0</v>
      </c>
      <c r="DT60" s="37">
        <f t="shared" si="267"/>
        <v>0</v>
      </c>
      <c r="DU60" s="37">
        <f t="shared" si="268"/>
        <v>0</v>
      </c>
      <c r="DV60" s="74">
        <f t="shared" si="293"/>
        <v>19926</v>
      </c>
      <c r="DW60" s="1" t="b">
        <f t="shared" si="270"/>
        <v>1</v>
      </c>
    </row>
    <row r="61" spans="1:127" ht="21.75" customHeight="1" outlineLevel="1">
      <c r="A61" s="20"/>
      <c r="B61" s="21" t="s">
        <v>54</v>
      </c>
      <c r="C61" s="27" t="s">
        <v>40</v>
      </c>
      <c r="D61" s="13">
        <v>552800</v>
      </c>
      <c r="E61" s="13">
        <v>0</v>
      </c>
      <c r="F61" s="23"/>
      <c r="G61" s="23"/>
      <c r="H61" s="23">
        <f t="shared" ref="H61:H63" si="321">D61+F61</f>
        <v>552800</v>
      </c>
      <c r="I61" s="23">
        <f t="shared" si="282"/>
        <v>552800</v>
      </c>
      <c r="J61" s="4"/>
      <c r="K61" s="17"/>
      <c r="L61" s="17"/>
      <c r="M61" s="17"/>
      <c r="N61" s="17"/>
      <c r="O61" s="17"/>
      <c r="P61" s="17"/>
      <c r="Q61" s="79">
        <f>I61/8</f>
        <v>69100</v>
      </c>
      <c r="R61" s="79">
        <f>Q61</f>
        <v>69100</v>
      </c>
      <c r="S61" s="79">
        <f t="shared" si="294"/>
        <v>69100</v>
      </c>
      <c r="T61" s="79">
        <f t="shared" si="294"/>
        <v>69100</v>
      </c>
      <c r="U61" s="79">
        <f t="shared" si="294"/>
        <v>69100</v>
      </c>
      <c r="V61" s="79">
        <f t="shared" si="294"/>
        <v>69100</v>
      </c>
      <c r="W61" s="79">
        <f t="shared" si="294"/>
        <v>69100</v>
      </c>
      <c r="X61" s="79">
        <f t="shared" si="294"/>
        <v>69100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74">
        <f t="shared" si="288"/>
        <v>552800</v>
      </c>
      <c r="AL61" s="5" t="b">
        <f t="shared" si="289"/>
        <v>1</v>
      </c>
      <c r="AO61" s="17"/>
      <c r="AP61" s="17"/>
      <c r="AQ61" s="17"/>
      <c r="AR61" s="17"/>
      <c r="AS61" s="17"/>
      <c r="AT61" s="17"/>
      <c r="AU61" s="62"/>
      <c r="AV61" s="131"/>
      <c r="AW61" s="131"/>
      <c r="AX61" s="131"/>
      <c r="AY61" s="131"/>
      <c r="AZ61" s="131"/>
      <c r="BA61" s="131"/>
      <c r="BB61" s="131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74">
        <f t="shared" si="290"/>
        <v>0</v>
      </c>
      <c r="BP61" s="5" t="b">
        <f t="shared" si="239"/>
        <v>1</v>
      </c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74">
        <f t="shared" si="292"/>
        <v>0</v>
      </c>
      <c r="CT61" s="5" t="b">
        <f t="shared" si="242"/>
        <v>1</v>
      </c>
      <c r="CV61" s="37">
        <f t="shared" si="243"/>
        <v>0</v>
      </c>
      <c r="CW61" s="37">
        <f t="shared" si="244"/>
        <v>0</v>
      </c>
      <c r="CX61" s="37">
        <f t="shared" si="245"/>
        <v>0</v>
      </c>
      <c r="CY61" s="37">
        <f t="shared" si="246"/>
        <v>0</v>
      </c>
      <c r="CZ61" s="37">
        <f t="shared" si="247"/>
        <v>0</v>
      </c>
      <c r="DA61" s="37">
        <f t="shared" si="248"/>
        <v>0</v>
      </c>
      <c r="DB61" s="37">
        <f t="shared" si="320"/>
        <v>69100</v>
      </c>
      <c r="DC61" s="37">
        <f t="shared" si="250"/>
        <v>69100</v>
      </c>
      <c r="DD61" s="37">
        <f t="shared" si="251"/>
        <v>69100</v>
      </c>
      <c r="DE61" s="37">
        <f t="shared" si="252"/>
        <v>69100</v>
      </c>
      <c r="DF61" s="37">
        <f t="shared" si="253"/>
        <v>69100</v>
      </c>
      <c r="DG61" s="37">
        <f t="shared" si="254"/>
        <v>69100</v>
      </c>
      <c r="DH61" s="37">
        <f t="shared" si="255"/>
        <v>69100</v>
      </c>
      <c r="DI61" s="37">
        <f t="shared" si="256"/>
        <v>69100</v>
      </c>
      <c r="DJ61" s="37">
        <f t="shared" si="257"/>
        <v>0</v>
      </c>
      <c r="DK61" s="37">
        <f t="shared" si="258"/>
        <v>0</v>
      </c>
      <c r="DL61" s="37">
        <f t="shared" si="259"/>
        <v>0</v>
      </c>
      <c r="DM61" s="37">
        <f t="shared" si="260"/>
        <v>0</v>
      </c>
      <c r="DN61" s="37">
        <f t="shared" si="261"/>
        <v>0</v>
      </c>
      <c r="DO61" s="37">
        <f t="shared" si="262"/>
        <v>0</v>
      </c>
      <c r="DP61" s="37">
        <f t="shared" si="263"/>
        <v>0</v>
      </c>
      <c r="DQ61" s="37">
        <f t="shared" si="264"/>
        <v>0</v>
      </c>
      <c r="DR61" s="37">
        <f t="shared" si="265"/>
        <v>0</v>
      </c>
      <c r="DS61" s="37">
        <f t="shared" si="266"/>
        <v>0</v>
      </c>
      <c r="DT61" s="37">
        <f t="shared" si="267"/>
        <v>0</v>
      </c>
      <c r="DU61" s="37">
        <f t="shared" si="268"/>
        <v>0</v>
      </c>
      <c r="DV61" s="74">
        <f t="shared" si="293"/>
        <v>552800</v>
      </c>
      <c r="DW61" s="1" t="b">
        <f t="shared" si="270"/>
        <v>1</v>
      </c>
    </row>
    <row r="62" spans="1:127" ht="25.5" customHeight="1" outlineLevel="1">
      <c r="A62" s="20"/>
      <c r="B62" s="21" t="s">
        <v>55</v>
      </c>
      <c r="C62" s="12" t="s">
        <v>56</v>
      </c>
      <c r="D62" s="13">
        <v>20000</v>
      </c>
      <c r="E62" s="13">
        <v>0</v>
      </c>
      <c r="F62" s="23">
        <f>ROUND(D62*$D$74,2)</f>
        <v>4600</v>
      </c>
      <c r="G62" s="23">
        <f>ROUND(E62*$D$74,2)</f>
        <v>0</v>
      </c>
      <c r="H62" s="23">
        <f t="shared" si="321"/>
        <v>24600</v>
      </c>
      <c r="I62" s="23">
        <f t="shared" si="282"/>
        <v>20000</v>
      </c>
      <c r="J62" s="4"/>
      <c r="K62" s="17"/>
      <c r="L62" s="17"/>
      <c r="M62" s="17"/>
      <c r="N62" s="17"/>
      <c r="O62" s="17"/>
      <c r="P62" s="17"/>
      <c r="Q62" s="79">
        <f>I62</f>
        <v>20000</v>
      </c>
      <c r="R62" s="37"/>
      <c r="S62" s="37"/>
      <c r="T62" s="37"/>
      <c r="U62" s="37"/>
      <c r="V62" s="37"/>
      <c r="W62" s="37"/>
      <c r="X62" s="3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4">
        <f t="shared" si="288"/>
        <v>20000</v>
      </c>
      <c r="AL62" s="5" t="b">
        <f t="shared" si="289"/>
        <v>1</v>
      </c>
      <c r="AO62" s="17"/>
      <c r="AP62" s="17"/>
      <c r="AQ62" s="17"/>
      <c r="AR62" s="17"/>
      <c r="AS62" s="17"/>
      <c r="AT62" s="17"/>
      <c r="AU62" s="62"/>
      <c r="AV62" s="62"/>
      <c r="AW62" s="62"/>
      <c r="AX62" s="62"/>
      <c r="AY62" s="62"/>
      <c r="AZ62" s="62"/>
      <c r="BA62" s="62"/>
      <c r="BB62" s="62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74">
        <f t="shared" si="290"/>
        <v>0</v>
      </c>
      <c r="BP62" s="5" t="b">
        <f t="shared" si="239"/>
        <v>1</v>
      </c>
      <c r="BS62" s="37">
        <f t="shared" si="276"/>
        <v>0</v>
      </c>
      <c r="BT62" s="37">
        <f t="shared" si="295"/>
        <v>0</v>
      </c>
      <c r="BU62" s="37">
        <f t="shared" si="296"/>
        <v>0</v>
      </c>
      <c r="BV62" s="37">
        <f t="shared" si="297"/>
        <v>0</v>
      </c>
      <c r="BW62" s="37">
        <f t="shared" si="298"/>
        <v>0</v>
      </c>
      <c r="BX62" s="37">
        <f t="shared" si="299"/>
        <v>0</v>
      </c>
      <c r="BY62" s="37">
        <f t="shared" si="300"/>
        <v>4600</v>
      </c>
      <c r="BZ62" s="37">
        <f t="shared" si="301"/>
        <v>0</v>
      </c>
      <c r="CA62" s="37">
        <f t="shared" si="302"/>
        <v>0</v>
      </c>
      <c r="CB62" s="37">
        <f t="shared" si="303"/>
        <v>0</v>
      </c>
      <c r="CC62" s="37">
        <f t="shared" si="304"/>
        <v>0</v>
      </c>
      <c r="CD62" s="37">
        <f t="shared" si="305"/>
        <v>0</v>
      </c>
      <c r="CE62" s="37">
        <f t="shared" si="306"/>
        <v>0</v>
      </c>
      <c r="CF62" s="37">
        <f t="shared" si="307"/>
        <v>0</v>
      </c>
      <c r="CG62" s="37">
        <f t="shared" si="308"/>
        <v>0</v>
      </c>
      <c r="CH62" s="37">
        <f t="shared" si="309"/>
        <v>0</v>
      </c>
      <c r="CI62" s="37">
        <f t="shared" si="310"/>
        <v>0</v>
      </c>
      <c r="CJ62" s="37">
        <f t="shared" si="311"/>
        <v>0</v>
      </c>
      <c r="CK62" s="37">
        <f t="shared" si="312"/>
        <v>0</v>
      </c>
      <c r="CL62" s="37">
        <f t="shared" si="313"/>
        <v>0</v>
      </c>
      <c r="CM62" s="37">
        <f t="shared" si="314"/>
        <v>0</v>
      </c>
      <c r="CN62" s="37">
        <f t="shared" si="315"/>
        <v>0</v>
      </c>
      <c r="CO62" s="37">
        <f t="shared" si="316"/>
        <v>0</v>
      </c>
      <c r="CP62" s="37">
        <f t="shared" si="317"/>
        <v>0</v>
      </c>
      <c r="CQ62" s="37">
        <f t="shared" si="318"/>
        <v>0</v>
      </c>
      <c r="CR62" s="37">
        <f t="shared" si="319"/>
        <v>0</v>
      </c>
      <c r="CS62" s="74">
        <f t="shared" si="292"/>
        <v>4600</v>
      </c>
      <c r="CT62" s="5" t="b">
        <f t="shared" si="242"/>
        <v>1</v>
      </c>
      <c r="CV62" s="37">
        <f t="shared" si="243"/>
        <v>0</v>
      </c>
      <c r="CW62" s="37">
        <f t="shared" si="244"/>
        <v>0</v>
      </c>
      <c r="CX62" s="37">
        <f t="shared" si="245"/>
        <v>0</v>
      </c>
      <c r="CY62" s="37">
        <f t="shared" si="246"/>
        <v>0</v>
      </c>
      <c r="CZ62" s="37">
        <f t="shared" si="247"/>
        <v>0</v>
      </c>
      <c r="DA62" s="37">
        <f t="shared" si="248"/>
        <v>0</v>
      </c>
      <c r="DB62" s="37">
        <f t="shared" si="320"/>
        <v>24600</v>
      </c>
      <c r="DC62" s="37">
        <f t="shared" si="250"/>
        <v>0</v>
      </c>
      <c r="DD62" s="37">
        <f t="shared" si="251"/>
        <v>0</v>
      </c>
      <c r="DE62" s="37">
        <f t="shared" si="252"/>
        <v>0</v>
      </c>
      <c r="DF62" s="37">
        <f t="shared" si="253"/>
        <v>0</v>
      </c>
      <c r="DG62" s="37">
        <f t="shared" si="254"/>
        <v>0</v>
      </c>
      <c r="DH62" s="37">
        <f t="shared" si="255"/>
        <v>0</v>
      </c>
      <c r="DI62" s="37">
        <f t="shared" si="256"/>
        <v>0</v>
      </c>
      <c r="DJ62" s="37">
        <f t="shared" si="257"/>
        <v>0</v>
      </c>
      <c r="DK62" s="37">
        <f t="shared" si="258"/>
        <v>0</v>
      </c>
      <c r="DL62" s="37">
        <f t="shared" si="259"/>
        <v>0</v>
      </c>
      <c r="DM62" s="37">
        <f t="shared" si="260"/>
        <v>0</v>
      </c>
      <c r="DN62" s="37">
        <f t="shared" si="261"/>
        <v>0</v>
      </c>
      <c r="DO62" s="37">
        <f t="shared" si="262"/>
        <v>0</v>
      </c>
      <c r="DP62" s="37">
        <f t="shared" si="263"/>
        <v>0</v>
      </c>
      <c r="DQ62" s="37">
        <f t="shared" si="264"/>
        <v>0</v>
      </c>
      <c r="DR62" s="37">
        <f t="shared" si="265"/>
        <v>0</v>
      </c>
      <c r="DS62" s="37">
        <f t="shared" si="266"/>
        <v>0</v>
      </c>
      <c r="DT62" s="37">
        <f t="shared" si="267"/>
        <v>0</v>
      </c>
      <c r="DU62" s="37">
        <f t="shared" si="268"/>
        <v>0</v>
      </c>
      <c r="DV62" s="74">
        <f t="shared" si="293"/>
        <v>24600</v>
      </c>
      <c r="DW62" s="1" t="b">
        <f t="shared" si="270"/>
        <v>1</v>
      </c>
    </row>
    <row r="63" spans="1:127" ht="24" customHeight="1" outlineLevel="1">
      <c r="A63" s="20"/>
      <c r="B63" s="21" t="s">
        <v>57</v>
      </c>
      <c r="C63" s="12" t="s">
        <v>41</v>
      </c>
      <c r="D63" s="13">
        <v>59000</v>
      </c>
      <c r="E63" s="13">
        <v>0</v>
      </c>
      <c r="F63" s="23"/>
      <c r="G63" s="23"/>
      <c r="H63" s="23">
        <f t="shared" si="321"/>
        <v>59000</v>
      </c>
      <c r="I63" s="23">
        <f t="shared" si="282"/>
        <v>59000</v>
      </c>
      <c r="J63" s="4"/>
      <c r="K63" s="17"/>
      <c r="L63" s="17"/>
      <c r="M63" s="17"/>
      <c r="N63" s="17"/>
      <c r="O63" s="17"/>
      <c r="P63" s="17"/>
      <c r="Q63" s="79">
        <f>I63/8</f>
        <v>7375</v>
      </c>
      <c r="R63" s="79">
        <f>Q63</f>
        <v>7375</v>
      </c>
      <c r="S63" s="79">
        <f t="shared" ref="S63:X63" si="322">R63</f>
        <v>7375</v>
      </c>
      <c r="T63" s="79">
        <f t="shared" si="322"/>
        <v>7375</v>
      </c>
      <c r="U63" s="79">
        <f t="shared" si="322"/>
        <v>7375</v>
      </c>
      <c r="V63" s="79">
        <f t="shared" si="322"/>
        <v>7375</v>
      </c>
      <c r="W63" s="79">
        <f t="shared" si="322"/>
        <v>7375</v>
      </c>
      <c r="X63" s="79">
        <f t="shared" si="322"/>
        <v>7375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4">
        <f t="shared" si="288"/>
        <v>59000</v>
      </c>
      <c r="AL63" s="5" t="b">
        <f t="shared" si="289"/>
        <v>1</v>
      </c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5" t="b">
        <f t="shared" si="239"/>
        <v>1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74">
        <f t="shared" si="292"/>
        <v>0</v>
      </c>
      <c r="CT63" s="5" t="b">
        <f t="shared" si="242"/>
        <v>1</v>
      </c>
      <c r="CV63" s="37">
        <f t="shared" si="243"/>
        <v>0</v>
      </c>
      <c r="CW63" s="37">
        <f t="shared" si="244"/>
        <v>0</v>
      </c>
      <c r="CX63" s="37">
        <f t="shared" si="245"/>
        <v>0</v>
      </c>
      <c r="CY63" s="37">
        <f t="shared" si="246"/>
        <v>0</v>
      </c>
      <c r="CZ63" s="37">
        <f t="shared" si="247"/>
        <v>0</v>
      </c>
      <c r="DA63" s="37">
        <f t="shared" si="248"/>
        <v>0</v>
      </c>
      <c r="DB63" s="37">
        <f t="shared" si="320"/>
        <v>7375</v>
      </c>
      <c r="DC63" s="37">
        <f t="shared" si="250"/>
        <v>7375</v>
      </c>
      <c r="DD63" s="37">
        <f t="shared" si="251"/>
        <v>7375</v>
      </c>
      <c r="DE63" s="37">
        <f t="shared" si="252"/>
        <v>7375</v>
      </c>
      <c r="DF63" s="37">
        <f t="shared" si="253"/>
        <v>7375</v>
      </c>
      <c r="DG63" s="37">
        <f t="shared" si="254"/>
        <v>7375</v>
      </c>
      <c r="DH63" s="37">
        <f t="shared" si="255"/>
        <v>7375</v>
      </c>
      <c r="DI63" s="37">
        <f t="shared" si="256"/>
        <v>7375</v>
      </c>
      <c r="DJ63" s="37">
        <f t="shared" si="257"/>
        <v>0</v>
      </c>
      <c r="DK63" s="37">
        <f t="shared" si="258"/>
        <v>0</v>
      </c>
      <c r="DL63" s="37">
        <f t="shared" si="259"/>
        <v>0</v>
      </c>
      <c r="DM63" s="37">
        <f t="shared" si="260"/>
        <v>0</v>
      </c>
      <c r="DN63" s="37">
        <f t="shared" si="261"/>
        <v>0</v>
      </c>
      <c r="DO63" s="37">
        <f t="shared" si="262"/>
        <v>0</v>
      </c>
      <c r="DP63" s="37">
        <f t="shared" si="263"/>
        <v>0</v>
      </c>
      <c r="DQ63" s="37">
        <f t="shared" si="264"/>
        <v>0</v>
      </c>
      <c r="DR63" s="37">
        <f t="shared" si="265"/>
        <v>0</v>
      </c>
      <c r="DS63" s="37">
        <f t="shared" si="266"/>
        <v>0</v>
      </c>
      <c r="DT63" s="37">
        <f t="shared" si="267"/>
        <v>0</v>
      </c>
      <c r="DU63" s="37">
        <f t="shared" si="268"/>
        <v>0</v>
      </c>
      <c r="DV63" s="74">
        <f t="shared" si="293"/>
        <v>59000</v>
      </c>
      <c r="DW63" s="1" t="b">
        <f t="shared" si="270"/>
        <v>1</v>
      </c>
    </row>
    <row r="64" spans="1:127" ht="28.5" customHeight="1">
      <c r="A64" s="29"/>
      <c r="B64" s="29"/>
      <c r="C64" s="29" t="s">
        <v>58</v>
      </c>
      <c r="D64" s="30">
        <f>SUM(D49:D55)+D59</f>
        <v>99315479.680000007</v>
      </c>
      <c r="E64" s="30">
        <f t="shared" ref="E64:I64" si="323">SUM(E49:E55)+E59</f>
        <v>189000</v>
      </c>
      <c r="F64" s="30">
        <f t="shared" si="323"/>
        <v>22701846.330000002</v>
      </c>
      <c r="G64" s="30">
        <f t="shared" si="323"/>
        <v>43470</v>
      </c>
      <c r="H64" s="30">
        <f t="shared" si="323"/>
        <v>122249796.01000001</v>
      </c>
      <c r="I64" s="30">
        <f t="shared" si="323"/>
        <v>99315479.680000007</v>
      </c>
      <c r="K64" s="85">
        <f>SUM(K49:K55)+SUM(K59)</f>
        <v>0</v>
      </c>
      <c r="L64" s="85">
        <f t="shared" ref="L64:AK64" si="324">SUM(L49:L55)+SUM(L59)</f>
        <v>0</v>
      </c>
      <c r="M64" s="85">
        <f t="shared" si="324"/>
        <v>0</v>
      </c>
      <c r="N64" s="85">
        <f t="shared" si="324"/>
        <v>0</v>
      </c>
      <c r="O64" s="85">
        <f t="shared" si="324"/>
        <v>0</v>
      </c>
      <c r="P64" s="85">
        <f t="shared" si="324"/>
        <v>0</v>
      </c>
      <c r="Q64" s="85">
        <f t="shared" si="324"/>
        <v>293621.95</v>
      </c>
      <c r="R64" s="85">
        <f t="shared" si="324"/>
        <v>78500</v>
      </c>
      <c r="S64" s="85">
        <f t="shared" si="324"/>
        <v>78500</v>
      </c>
      <c r="T64" s="85">
        <f t="shared" si="324"/>
        <v>1683107.0466666669</v>
      </c>
      <c r="U64" s="85">
        <f t="shared" si="324"/>
        <v>8371647.5040476192</v>
      </c>
      <c r="V64" s="85">
        <f t="shared" si="324"/>
        <v>41821124.857619047</v>
      </c>
      <c r="W64" s="85">
        <f t="shared" si="324"/>
        <v>46910478.321666665</v>
      </c>
      <c r="X64" s="85">
        <f t="shared" si="324"/>
        <v>78500</v>
      </c>
      <c r="Y64" s="85">
        <f t="shared" si="324"/>
        <v>0</v>
      </c>
      <c r="Z64" s="85">
        <f t="shared" si="324"/>
        <v>0</v>
      </c>
      <c r="AA64" s="85">
        <f t="shared" si="324"/>
        <v>0</v>
      </c>
      <c r="AB64" s="85">
        <f t="shared" si="324"/>
        <v>0</v>
      </c>
      <c r="AC64" s="85">
        <f t="shared" si="324"/>
        <v>0</v>
      </c>
      <c r="AD64" s="85">
        <f t="shared" si="324"/>
        <v>0</v>
      </c>
      <c r="AE64" s="85">
        <f t="shared" si="324"/>
        <v>0</v>
      </c>
      <c r="AF64" s="85">
        <f t="shared" si="324"/>
        <v>0</v>
      </c>
      <c r="AG64" s="85">
        <f t="shared" si="324"/>
        <v>0</v>
      </c>
      <c r="AH64" s="85">
        <f t="shared" si="324"/>
        <v>0</v>
      </c>
      <c r="AI64" s="85">
        <f t="shared" si="324"/>
        <v>0</v>
      </c>
      <c r="AJ64" s="85">
        <f t="shared" si="324"/>
        <v>0</v>
      </c>
      <c r="AK64" s="85">
        <f t="shared" si="324"/>
        <v>99315479.680000007</v>
      </c>
      <c r="AL64" s="5" t="b">
        <f t="shared" si="289"/>
        <v>1</v>
      </c>
      <c r="AO64" s="85">
        <f t="shared" ref="AO64:BO64" si="325">SUM(AO49:AO55)+SUM(AO59)</f>
        <v>0</v>
      </c>
      <c r="AP64" s="85">
        <f t="shared" si="325"/>
        <v>0</v>
      </c>
      <c r="AQ64" s="85">
        <f t="shared" si="325"/>
        <v>0</v>
      </c>
      <c r="AR64" s="85">
        <f t="shared" si="325"/>
        <v>0</v>
      </c>
      <c r="AS64" s="85">
        <f t="shared" si="325"/>
        <v>0</v>
      </c>
      <c r="AT64" s="85">
        <f t="shared" si="325"/>
        <v>189000</v>
      </c>
      <c r="AU64" s="85">
        <f t="shared" si="325"/>
        <v>0</v>
      </c>
      <c r="AV64" s="85">
        <f t="shared" si="325"/>
        <v>0</v>
      </c>
      <c r="AW64" s="85">
        <f t="shared" si="325"/>
        <v>0</v>
      </c>
      <c r="AX64" s="85">
        <f t="shared" si="325"/>
        <v>0</v>
      </c>
      <c r="AY64" s="85">
        <f t="shared" si="325"/>
        <v>0</v>
      </c>
      <c r="AZ64" s="85">
        <f t="shared" si="325"/>
        <v>0</v>
      </c>
      <c r="BA64" s="85">
        <f t="shared" si="325"/>
        <v>0</v>
      </c>
      <c r="BB64" s="85">
        <f t="shared" si="325"/>
        <v>0</v>
      </c>
      <c r="BC64" s="85">
        <f t="shared" si="325"/>
        <v>0</v>
      </c>
      <c r="BD64" s="85">
        <f t="shared" si="325"/>
        <v>0</v>
      </c>
      <c r="BE64" s="85">
        <f t="shared" si="325"/>
        <v>0</v>
      </c>
      <c r="BF64" s="85">
        <f t="shared" si="325"/>
        <v>0</v>
      </c>
      <c r="BG64" s="85">
        <f t="shared" si="325"/>
        <v>0</v>
      </c>
      <c r="BH64" s="85">
        <f t="shared" si="325"/>
        <v>0</v>
      </c>
      <c r="BI64" s="85">
        <f t="shared" si="325"/>
        <v>0</v>
      </c>
      <c r="BJ64" s="85">
        <f t="shared" si="325"/>
        <v>0</v>
      </c>
      <c r="BK64" s="85">
        <f t="shared" si="325"/>
        <v>0</v>
      </c>
      <c r="BL64" s="85">
        <f t="shared" si="325"/>
        <v>0</v>
      </c>
      <c r="BM64" s="85">
        <f t="shared" si="325"/>
        <v>0</v>
      </c>
      <c r="BN64" s="85">
        <f t="shared" si="325"/>
        <v>0</v>
      </c>
      <c r="BO64" s="85">
        <f t="shared" si="325"/>
        <v>189000</v>
      </c>
      <c r="BP64" s="5" t="b">
        <f>E64=BO64</f>
        <v>1</v>
      </c>
      <c r="BS64" s="85">
        <f t="shared" ref="BS64:CS64" si="326">SUM(BS49:BS55)+SUM(BS59)</f>
        <v>0</v>
      </c>
      <c r="BT64" s="85">
        <f t="shared" si="326"/>
        <v>0</v>
      </c>
      <c r="BU64" s="85">
        <f t="shared" si="326"/>
        <v>0</v>
      </c>
      <c r="BV64" s="85">
        <f t="shared" si="326"/>
        <v>0</v>
      </c>
      <c r="BW64" s="85">
        <f t="shared" si="326"/>
        <v>0</v>
      </c>
      <c r="BX64" s="85">
        <f t="shared" si="326"/>
        <v>43470</v>
      </c>
      <c r="BY64" s="85">
        <f t="shared" si="326"/>
        <v>49943.8</v>
      </c>
      <c r="BZ64" s="85">
        <f t="shared" si="326"/>
        <v>465.75</v>
      </c>
      <c r="CA64" s="85">
        <f t="shared" si="326"/>
        <v>465.75</v>
      </c>
      <c r="CB64" s="85">
        <f t="shared" si="326"/>
        <v>369525.37000000005</v>
      </c>
      <c r="CC64" s="85">
        <f t="shared" si="326"/>
        <v>1907889.6800000002</v>
      </c>
      <c r="CD64" s="85">
        <f t="shared" si="326"/>
        <v>9601269.4600000009</v>
      </c>
      <c r="CE64" s="85">
        <f t="shared" si="326"/>
        <v>10771820.770000001</v>
      </c>
      <c r="CF64" s="85">
        <f t="shared" si="326"/>
        <v>465.75</v>
      </c>
      <c r="CG64" s="85">
        <f t="shared" si="326"/>
        <v>0</v>
      </c>
      <c r="CH64" s="85">
        <f t="shared" si="326"/>
        <v>0</v>
      </c>
      <c r="CI64" s="85">
        <f t="shared" si="326"/>
        <v>0</v>
      </c>
      <c r="CJ64" s="85">
        <f t="shared" si="326"/>
        <v>0</v>
      </c>
      <c r="CK64" s="85">
        <f t="shared" si="326"/>
        <v>0</v>
      </c>
      <c r="CL64" s="85">
        <f t="shared" si="326"/>
        <v>0</v>
      </c>
      <c r="CM64" s="85">
        <f t="shared" si="326"/>
        <v>0</v>
      </c>
      <c r="CN64" s="85">
        <f t="shared" si="326"/>
        <v>0</v>
      </c>
      <c r="CO64" s="85">
        <f t="shared" si="326"/>
        <v>0</v>
      </c>
      <c r="CP64" s="85">
        <f t="shared" si="326"/>
        <v>0</v>
      </c>
      <c r="CQ64" s="85">
        <f t="shared" si="326"/>
        <v>0</v>
      </c>
      <c r="CR64" s="85">
        <f t="shared" si="326"/>
        <v>0</v>
      </c>
      <c r="CS64" s="85">
        <f t="shared" si="326"/>
        <v>22745316.330000002</v>
      </c>
      <c r="CT64" s="5" t="b">
        <f t="shared" si="242"/>
        <v>1</v>
      </c>
      <c r="CV64" s="85">
        <f t="shared" ref="CV64:DV64" si="327">SUM(CV49:CV55)+SUM(CV59)</f>
        <v>0</v>
      </c>
      <c r="CW64" s="85">
        <f t="shared" si="327"/>
        <v>0</v>
      </c>
      <c r="CX64" s="85">
        <f t="shared" si="327"/>
        <v>0</v>
      </c>
      <c r="CY64" s="85">
        <f t="shared" si="327"/>
        <v>0</v>
      </c>
      <c r="CZ64" s="85">
        <f t="shared" si="327"/>
        <v>0</v>
      </c>
      <c r="DA64" s="85">
        <f t="shared" si="327"/>
        <v>232470</v>
      </c>
      <c r="DB64" s="85">
        <f t="shared" si="327"/>
        <v>343565.75</v>
      </c>
      <c r="DC64" s="85">
        <f t="shared" si="327"/>
        <v>78965.75</v>
      </c>
      <c r="DD64" s="85">
        <f t="shared" si="327"/>
        <v>78965.75</v>
      </c>
      <c r="DE64" s="85">
        <f t="shared" si="327"/>
        <v>2052632.4166666667</v>
      </c>
      <c r="DF64" s="85">
        <f t="shared" si="327"/>
        <v>10279537.184047621</v>
      </c>
      <c r="DG64" s="85">
        <f t="shared" si="327"/>
        <v>51422394.317619048</v>
      </c>
      <c r="DH64" s="85">
        <f t="shared" si="327"/>
        <v>57682299.091666669</v>
      </c>
      <c r="DI64" s="85">
        <f t="shared" si="327"/>
        <v>78965.75</v>
      </c>
      <c r="DJ64" s="85">
        <f t="shared" si="327"/>
        <v>0</v>
      </c>
      <c r="DK64" s="85">
        <f t="shared" si="327"/>
        <v>0</v>
      </c>
      <c r="DL64" s="85">
        <f t="shared" si="327"/>
        <v>0</v>
      </c>
      <c r="DM64" s="85">
        <f t="shared" si="327"/>
        <v>0</v>
      </c>
      <c r="DN64" s="85">
        <f t="shared" si="327"/>
        <v>0</v>
      </c>
      <c r="DO64" s="85">
        <f t="shared" si="327"/>
        <v>0</v>
      </c>
      <c r="DP64" s="85">
        <f t="shared" si="327"/>
        <v>0</v>
      </c>
      <c r="DQ64" s="85">
        <f t="shared" si="327"/>
        <v>0</v>
      </c>
      <c r="DR64" s="85">
        <f t="shared" si="327"/>
        <v>0</v>
      </c>
      <c r="DS64" s="85">
        <f t="shared" si="327"/>
        <v>0</v>
      </c>
      <c r="DT64" s="85">
        <f t="shared" si="327"/>
        <v>0</v>
      </c>
      <c r="DU64" s="85">
        <f t="shared" si="327"/>
        <v>0</v>
      </c>
      <c r="DV64" s="85">
        <f t="shared" si="327"/>
        <v>122249796.01000001</v>
      </c>
      <c r="DW64" s="1" t="b">
        <f t="shared" si="270"/>
        <v>1</v>
      </c>
    </row>
    <row r="65" spans="3:13">
      <c r="D65" s="4"/>
      <c r="E65" s="4"/>
    </row>
    <row r="66" spans="3:13">
      <c r="C66" s="34" t="s">
        <v>59</v>
      </c>
      <c r="D66" s="35">
        <f>D50/14</f>
        <v>6689895.470714286</v>
      </c>
      <c r="E66" s="98"/>
    </row>
    <row r="68" spans="3:13" s="36" customFormat="1" ht="17.25" customHeight="1">
      <c r="C68" s="110" t="s">
        <v>60</v>
      </c>
      <c r="D68" s="109" t="s">
        <v>94</v>
      </c>
      <c r="E68" s="109" t="s">
        <v>95</v>
      </c>
      <c r="F68" s="109" t="s">
        <v>96</v>
      </c>
      <c r="G68" s="109" t="s">
        <v>97</v>
      </c>
      <c r="H68" s="109" t="s">
        <v>5</v>
      </c>
      <c r="I68" s="109" t="s">
        <v>6</v>
      </c>
      <c r="K68" s="104"/>
      <c r="L68" s="104"/>
      <c r="M68" s="104"/>
    </row>
    <row r="69" spans="3:13">
      <c r="C69" s="17" t="s">
        <v>61</v>
      </c>
      <c r="D69" s="37" t="e">
        <f>D45</f>
        <v>#REF!</v>
      </c>
      <c r="E69" s="37">
        <f t="shared" ref="E69:I69" si="328">E45</f>
        <v>24685521.159999996</v>
      </c>
      <c r="F69" s="37" t="e">
        <f t="shared" si="328"/>
        <v>#REF!</v>
      </c>
      <c r="G69" s="37">
        <f t="shared" si="328"/>
        <v>5677669.8699999992</v>
      </c>
      <c r="H69" s="37" t="e">
        <f t="shared" si="328"/>
        <v>#REF!</v>
      </c>
      <c r="I69" s="37" t="e">
        <f t="shared" si="328"/>
        <v>#REF!</v>
      </c>
      <c r="J69" s="90"/>
      <c r="K69" s="105"/>
      <c r="L69" s="106"/>
      <c r="M69" s="106"/>
    </row>
    <row r="70" spans="3:13">
      <c r="C70" s="17" t="s">
        <v>62</v>
      </c>
      <c r="D70" s="37">
        <f>D64</f>
        <v>99315479.680000007</v>
      </c>
      <c r="E70" s="37">
        <f t="shared" ref="E70:I70" si="329">E64</f>
        <v>189000</v>
      </c>
      <c r="F70" s="37">
        <f t="shared" si="329"/>
        <v>22701846.330000002</v>
      </c>
      <c r="G70" s="37">
        <f t="shared" si="329"/>
        <v>43470</v>
      </c>
      <c r="H70" s="37">
        <f t="shared" si="329"/>
        <v>122249796.01000001</v>
      </c>
      <c r="I70" s="37">
        <f t="shared" si="329"/>
        <v>99315479.680000007</v>
      </c>
      <c r="K70" s="105"/>
      <c r="L70" s="106"/>
      <c r="M70" s="106"/>
    </row>
    <row r="71" spans="3:13" s="38" customFormat="1" ht="12">
      <c r="C71" s="39" t="s">
        <v>63</v>
      </c>
      <c r="D71" s="40" t="e">
        <f>SUM(D69:D70)</f>
        <v>#REF!</v>
      </c>
      <c r="E71" s="40">
        <f t="shared" ref="E71:I71" si="330">SUM(E69:E70)</f>
        <v>24874521.159999996</v>
      </c>
      <c r="F71" s="40" t="e">
        <f t="shared" si="330"/>
        <v>#REF!</v>
      </c>
      <c r="G71" s="40">
        <f t="shared" si="330"/>
        <v>5721139.8699999992</v>
      </c>
      <c r="H71" s="40" t="e">
        <f t="shared" si="330"/>
        <v>#REF!</v>
      </c>
      <c r="I71" s="40" t="e">
        <f t="shared" si="330"/>
        <v>#REF!</v>
      </c>
      <c r="K71" s="105"/>
      <c r="L71" s="106"/>
      <c r="M71" s="106"/>
    </row>
    <row r="74" spans="3:13">
      <c r="C74" s="17" t="s">
        <v>4</v>
      </c>
      <c r="D74" s="41">
        <v>0.23</v>
      </c>
      <c r="E74" s="92"/>
    </row>
    <row r="75" spans="3:13">
      <c r="C75" s="17" t="s">
        <v>64</v>
      </c>
      <c r="D75" s="41">
        <v>0.04</v>
      </c>
      <c r="E75" s="92"/>
      <c r="J75" s="90"/>
    </row>
    <row r="76" spans="3:13">
      <c r="C76" s="17" t="s">
        <v>24</v>
      </c>
      <c r="D76" s="122">
        <v>2.5000000000000001E-2</v>
      </c>
      <c r="E76" s="92"/>
      <c r="J76" s="90"/>
    </row>
    <row r="78" spans="3:13" ht="17.25" customHeight="1">
      <c r="C78" s="145" t="s">
        <v>100</v>
      </c>
      <c r="D78" s="145"/>
      <c r="E78" s="145"/>
      <c r="F78" s="145"/>
      <c r="G78" s="145"/>
      <c r="H78" s="145"/>
      <c r="I78" s="145"/>
    </row>
    <row r="79" spans="3:13" ht="12">
      <c r="C79" s="99"/>
      <c r="D79" s="100" t="s">
        <v>87</v>
      </c>
      <c r="E79" s="101" t="s">
        <v>94</v>
      </c>
      <c r="F79" s="101" t="s">
        <v>98</v>
      </c>
      <c r="G79" s="101" t="s">
        <v>5</v>
      </c>
      <c r="H79" s="102" t="s">
        <v>99</v>
      </c>
      <c r="I79" s="101" t="s">
        <v>6</v>
      </c>
    </row>
    <row r="80" spans="3:13">
      <c r="C80" s="17" t="s">
        <v>92</v>
      </c>
      <c r="D80" s="37">
        <v>84226540.650000006</v>
      </c>
      <c r="E80" s="103" t="e">
        <f>D80/D69</f>
        <v>#REF!</v>
      </c>
      <c r="F80" s="91" t="e">
        <f>D80/(D69+E69)</f>
        <v>#REF!</v>
      </c>
      <c r="G80" s="91" t="e">
        <f>D80/H69</f>
        <v>#REF!</v>
      </c>
      <c r="H80" s="91" t="e">
        <f>D80/(D69+E69+G69)</f>
        <v>#REF!</v>
      </c>
      <c r="I80" s="103" t="e">
        <f>D80/I69</f>
        <v>#REF!</v>
      </c>
    </row>
    <row r="81" spans="3:9">
      <c r="C81" s="17" t="s">
        <v>93</v>
      </c>
      <c r="D81" s="37">
        <v>74773459.349999994</v>
      </c>
      <c r="E81" s="103">
        <f>D81/D70</f>
        <v>0.75288826667226738</v>
      </c>
      <c r="F81" s="91">
        <f>D81/(D70+E70)</f>
        <v>0.75145822168475851</v>
      </c>
      <c r="G81" s="91">
        <f>D81/H70</f>
        <v>0.61164485987267858</v>
      </c>
      <c r="H81" s="91">
        <f>D81/(D70+E70+G70)</f>
        <v>0.75113007942766896</v>
      </c>
      <c r="I81" s="103">
        <f>D81/I70</f>
        <v>0.75288826667226738</v>
      </c>
    </row>
    <row r="82" spans="3:9" ht="12">
      <c r="C82" s="17" t="s">
        <v>63</v>
      </c>
      <c r="D82" s="40">
        <f>SUM(D80:D81)</f>
        <v>159000000</v>
      </c>
      <c r="E82" s="146"/>
      <c r="F82" s="147"/>
      <c r="G82" s="147"/>
      <c r="H82" s="147"/>
      <c r="I82" s="147"/>
    </row>
    <row r="85" spans="3:9" ht="17.25" customHeight="1">
      <c r="C85" s="108" t="s">
        <v>102</v>
      </c>
      <c r="D85" s="107" t="s">
        <v>3</v>
      </c>
      <c r="E85" s="107" t="s">
        <v>101</v>
      </c>
      <c r="F85" s="107" t="s">
        <v>5</v>
      </c>
      <c r="G85" s="107" t="s">
        <v>6</v>
      </c>
    </row>
    <row r="86" spans="3:9">
      <c r="C86" s="17" t="s">
        <v>61</v>
      </c>
      <c r="D86" s="37" t="e">
        <f>D69+E69</f>
        <v>#REF!</v>
      </c>
      <c r="E86" s="37" t="e">
        <f>F69+G69</f>
        <v>#REF!</v>
      </c>
      <c r="F86" s="37" t="e">
        <f>H69</f>
        <v>#REF!</v>
      </c>
      <c r="G86" s="37" t="e">
        <f>I69</f>
        <v>#REF!</v>
      </c>
    </row>
    <row r="87" spans="3:9">
      <c r="C87" s="17" t="s">
        <v>62</v>
      </c>
      <c r="D87" s="37">
        <f>D70+E70</f>
        <v>99504479.680000007</v>
      </c>
      <c r="E87" s="37">
        <f>F70+G70</f>
        <v>22745316.330000002</v>
      </c>
      <c r="F87" s="37">
        <f>H70</f>
        <v>122249796.01000001</v>
      </c>
      <c r="G87" s="37">
        <f>I70</f>
        <v>99315479.680000007</v>
      </c>
    </row>
    <row r="88" spans="3:9" ht="12">
      <c r="C88" s="39" t="s">
        <v>63</v>
      </c>
      <c r="D88" s="37" t="e">
        <f>D86+D87</f>
        <v>#REF!</v>
      </c>
      <c r="E88" s="37" t="e">
        <f t="shared" ref="E88:G88" si="331">E86+E87</f>
        <v>#REF!</v>
      </c>
      <c r="F88" s="37" t="e">
        <f t="shared" si="331"/>
        <v>#REF!</v>
      </c>
      <c r="G88" s="37" t="e">
        <f t="shared" si="331"/>
        <v>#REF!</v>
      </c>
    </row>
    <row r="91" spans="3:9" ht="12">
      <c r="C91" s="138" t="s">
        <v>107</v>
      </c>
      <c r="D91" s="139"/>
    </row>
    <row r="92" spans="3:9">
      <c r="C92" s="133" t="s">
        <v>108</v>
      </c>
      <c r="D92" s="133" t="e">
        <f>I45=AK45</f>
        <v>#REF!</v>
      </c>
    </row>
    <row r="93" spans="3:9">
      <c r="C93" s="133" t="s">
        <v>109</v>
      </c>
      <c r="D93" s="133" t="b">
        <f>E45=BO45</f>
        <v>1</v>
      </c>
    </row>
    <row r="94" spans="3:9">
      <c r="C94" s="133" t="s">
        <v>112</v>
      </c>
      <c r="D94" s="133" t="e">
        <f>F45+G45=CS45</f>
        <v>#REF!</v>
      </c>
    </row>
    <row r="95" spans="3:9">
      <c r="C95" s="133" t="s">
        <v>113</v>
      </c>
      <c r="D95" s="133" t="e">
        <f>H45=DV45</f>
        <v>#REF!</v>
      </c>
    </row>
    <row r="96" spans="3:9">
      <c r="C96" s="133" t="s">
        <v>110</v>
      </c>
      <c r="D96" s="133" t="b">
        <f>I64=AK64</f>
        <v>1</v>
      </c>
    </row>
    <row r="97" spans="3:4">
      <c r="C97" s="133" t="s">
        <v>111</v>
      </c>
      <c r="D97" s="133" t="b">
        <f>E64=BO64</f>
        <v>1</v>
      </c>
    </row>
    <row r="98" spans="3:4">
      <c r="C98" s="133" t="s">
        <v>114</v>
      </c>
      <c r="D98" s="133" t="b">
        <f>F64+G64=CS64</f>
        <v>1</v>
      </c>
    </row>
    <row r="99" spans="3:4">
      <c r="C99" s="133" t="s">
        <v>115</v>
      </c>
      <c r="D99" s="133" t="b">
        <f>H64=DV64</f>
        <v>1</v>
      </c>
    </row>
  </sheetData>
  <mergeCells count="71">
    <mergeCell ref="DR48:DU48"/>
    <mergeCell ref="CK48:CN48"/>
    <mergeCell ref="CO48:CR48"/>
    <mergeCell ref="CV1:DV1"/>
    <mergeCell ref="CV2:CW2"/>
    <mergeCell ref="CX2:DA2"/>
    <mergeCell ref="DB2:DE2"/>
    <mergeCell ref="DF2:DI2"/>
    <mergeCell ref="DJ2:DM2"/>
    <mergeCell ref="DN2:DQ2"/>
    <mergeCell ref="DR2:DU2"/>
    <mergeCell ref="CV48:CW48"/>
    <mergeCell ref="CX48:DA48"/>
    <mergeCell ref="DB48:DE48"/>
    <mergeCell ref="DF48:DI48"/>
    <mergeCell ref="DJ48:DM48"/>
    <mergeCell ref="DN48:DQ48"/>
    <mergeCell ref="BS48:BT48"/>
    <mergeCell ref="BU48:BX48"/>
    <mergeCell ref="BY48:CB48"/>
    <mergeCell ref="CC48:CF48"/>
    <mergeCell ref="CG48:CJ48"/>
    <mergeCell ref="BG47:BJ47"/>
    <mergeCell ref="BK47:BN47"/>
    <mergeCell ref="K1:AK1"/>
    <mergeCell ref="BS1:CS1"/>
    <mergeCell ref="BS2:BT2"/>
    <mergeCell ref="BU2:BX2"/>
    <mergeCell ref="BY2:CB2"/>
    <mergeCell ref="CC2:CF2"/>
    <mergeCell ref="CG2:CJ2"/>
    <mergeCell ref="CK2:CN2"/>
    <mergeCell ref="CO2:CR2"/>
    <mergeCell ref="AO47:AP47"/>
    <mergeCell ref="AQ47:AT47"/>
    <mergeCell ref="AU47:AX47"/>
    <mergeCell ref="AY47:BB47"/>
    <mergeCell ref="BC47:BF47"/>
    <mergeCell ref="AO1:BO1"/>
    <mergeCell ref="AO2:AP2"/>
    <mergeCell ref="AQ2:AT2"/>
    <mergeCell ref="AU2:AX2"/>
    <mergeCell ref="AY2:BB2"/>
    <mergeCell ref="BC2:BF2"/>
    <mergeCell ref="BG2:BJ2"/>
    <mergeCell ref="BK2:BN2"/>
    <mergeCell ref="A2:I2"/>
    <mergeCell ref="C78:I78"/>
    <mergeCell ref="E82:I82"/>
    <mergeCell ref="A4:A12"/>
    <mergeCell ref="A13:C13"/>
    <mergeCell ref="A15:A23"/>
    <mergeCell ref="A26:C26"/>
    <mergeCell ref="A48:I48"/>
    <mergeCell ref="A28:A43"/>
    <mergeCell ref="C91:D91"/>
    <mergeCell ref="AG2:AJ2"/>
    <mergeCell ref="A44:C44"/>
    <mergeCell ref="K48:L48"/>
    <mergeCell ref="M48:P48"/>
    <mergeCell ref="Q48:T48"/>
    <mergeCell ref="U48:X48"/>
    <mergeCell ref="Y48:AB48"/>
    <mergeCell ref="AC48:AF48"/>
    <mergeCell ref="AG48:AJ48"/>
    <mergeCell ref="K2:L2"/>
    <mergeCell ref="M2:P2"/>
    <mergeCell ref="Q2:T2"/>
    <mergeCell ref="U2:X2"/>
    <mergeCell ref="Y2:AB2"/>
    <mergeCell ref="AC2:AF2"/>
  </mergeCells>
  <conditionalFormatting sqref="BS4:CR12">
    <cfRule type="cellIs" dxfId="22" priority="38" operator="greaterThan">
      <formula>0</formula>
    </cfRule>
    <cfRule type="cellIs" dxfId="21" priority="39" operator="equal">
      <formula>0</formula>
    </cfRule>
  </conditionalFormatting>
  <conditionalFormatting sqref="BS24:BS25">
    <cfRule type="cellIs" dxfId="20" priority="36" operator="greaterThan">
      <formula>0</formula>
    </cfRule>
    <cfRule type="cellIs" dxfId="19" priority="37" operator="equal">
      <formula>0</formula>
    </cfRule>
  </conditionalFormatting>
  <conditionalFormatting sqref="BS15:CR23">
    <cfRule type="cellIs" dxfId="18" priority="32" operator="greaterThan">
      <formula>0</formula>
    </cfRule>
    <cfRule type="cellIs" dxfId="17" priority="33" operator="equal">
      <formula>0</formula>
    </cfRule>
  </conditionalFormatting>
  <conditionalFormatting sqref="CV4:DU12">
    <cfRule type="cellIs" dxfId="16" priority="24" operator="greaterThan">
      <formula>0</formula>
    </cfRule>
    <cfRule type="cellIs" dxfId="15" priority="25" operator="equal">
      <formula>0</formula>
    </cfRule>
  </conditionalFormatting>
  <conditionalFormatting sqref="CV24:CV25">
    <cfRule type="cellIs" dxfId="14" priority="22" operator="greaterThan">
      <formula>0</formula>
    </cfRule>
    <cfRule type="cellIs" dxfId="13" priority="23" operator="equal">
      <formula>0</formula>
    </cfRule>
  </conditionalFormatting>
  <conditionalFormatting sqref="CV15:DU23">
    <cfRule type="cellIs" dxfId="12" priority="12" operator="greaterThan">
      <formula>0</formula>
    </cfRule>
    <cfRule type="cellIs" dxfId="11" priority="13" operator="equal">
      <formula>0</formula>
    </cfRule>
  </conditionalFormatting>
  <conditionalFormatting sqref="BS28:CR42">
    <cfRule type="cellIs" dxfId="10" priority="26" operator="greaterThan">
      <formula>0</formula>
    </cfRule>
    <cfRule type="cellIs" dxfId="9" priority="27" operator="equal">
      <formula>0</formula>
    </cfRule>
  </conditionalFormatting>
  <conditionalFormatting sqref="CV28:DU43">
    <cfRule type="cellIs" dxfId="8" priority="10" operator="greaterThan">
      <formula>0</formula>
    </cfRule>
    <cfRule type="cellIs" dxfId="7" priority="11" operator="equal">
      <formula>0</formula>
    </cfRule>
  </conditionalFormatting>
  <conditionalFormatting sqref="CV49:DU59">
    <cfRule type="cellIs" dxfId="6" priority="8" operator="greaterThan">
      <formula>0</formula>
    </cfRule>
    <cfRule type="cellIs" dxfId="5" priority="9" operator="equal">
      <formula>0</formula>
    </cfRule>
  </conditionalFormatting>
  <conditionalFormatting sqref="BS49:CR63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CV60:DU63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D92:D99">
    <cfRule type="cellIs" dxfId="0" priority="1" operator="equal">
      <formula>FALSE</formula>
    </cfRule>
  </conditionalFormatting>
  <pageMargins left="0.7" right="0.7" top="0.75" bottom="0.75" header="0.3" footer="0.3"/>
  <pageSetup paperSize="8" scale="4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90" zoomScaleNormal="90" workbookViewId="0">
      <selection activeCell="F6" sqref="F6"/>
    </sheetView>
  </sheetViews>
  <sheetFormatPr defaultColWidth="16.44140625" defaultRowHeight="13.8" outlineLevelRow="1"/>
  <cols>
    <col min="1" max="1" width="55.6640625" style="42" customWidth="1"/>
    <col min="2" max="2" width="17.6640625" style="42" customWidth="1"/>
    <col min="3" max="3" width="17.44140625" style="42" customWidth="1"/>
    <col min="4" max="4" width="18.88671875" style="42" customWidth="1"/>
    <col min="5" max="5" width="19.33203125" style="42" customWidth="1"/>
    <col min="6" max="8" width="16.44140625" style="42"/>
    <col min="9" max="9" width="11" style="42" customWidth="1"/>
    <col min="10" max="10" width="11.6640625" style="42" customWidth="1"/>
    <col min="11" max="11" width="16.44140625" style="42"/>
    <col min="12" max="12" width="22.5546875" style="42" bestFit="1" customWidth="1"/>
    <col min="13" max="16384" width="16.44140625" style="42"/>
  </cols>
  <sheetData>
    <row r="1" spans="1:13" ht="21.75" customHeight="1">
      <c r="A1" s="160" t="s">
        <v>65</v>
      </c>
      <c r="B1" s="160"/>
      <c r="C1" s="160"/>
      <c r="D1" s="160"/>
      <c r="E1" s="160"/>
      <c r="F1" s="160"/>
      <c r="G1" s="160"/>
    </row>
    <row r="2" spans="1:13">
      <c r="A2" s="43"/>
      <c r="B2" s="43"/>
      <c r="C2" s="43"/>
      <c r="D2" s="43"/>
      <c r="E2" s="43"/>
      <c r="F2" s="43"/>
      <c r="G2" s="43"/>
    </row>
    <row r="3" spans="1:13">
      <c r="A3" s="161" t="s">
        <v>0</v>
      </c>
      <c r="B3" s="161"/>
      <c r="C3" s="161"/>
      <c r="D3" s="161"/>
      <c r="E3" s="161"/>
      <c r="F3" s="161"/>
      <c r="G3" s="161"/>
      <c r="L3" s="44" t="s">
        <v>66</v>
      </c>
    </row>
    <row r="5" spans="1:13" ht="25.5" customHeight="1">
      <c r="A5" s="45" t="s">
        <v>67</v>
      </c>
      <c r="B5" s="45" t="s">
        <v>94</v>
      </c>
      <c r="C5" s="45" t="s">
        <v>95</v>
      </c>
      <c r="D5" s="111" t="s">
        <v>90</v>
      </c>
      <c r="E5" s="111" t="s">
        <v>91</v>
      </c>
      <c r="F5" s="45" t="s">
        <v>5</v>
      </c>
      <c r="G5" s="45" t="s">
        <v>6</v>
      </c>
      <c r="L5" s="46" t="s">
        <v>68</v>
      </c>
      <c r="M5" s="46" t="s">
        <v>69</v>
      </c>
    </row>
    <row r="6" spans="1:13" ht="22.5" customHeight="1">
      <c r="A6" s="47" t="s">
        <v>70</v>
      </c>
      <c r="B6" s="53">
        <f>B7+B8+B9+B10</f>
        <v>3891668</v>
      </c>
      <c r="C6" s="53">
        <f t="shared" ref="C6:E6" si="0">C7+C8+C9+C10</f>
        <v>441550.41000000003</v>
      </c>
      <c r="D6" s="53">
        <f t="shared" si="0"/>
        <v>895083.64</v>
      </c>
      <c r="E6" s="53">
        <f t="shared" si="0"/>
        <v>101556.59</v>
      </c>
      <c r="F6" s="53">
        <f t="shared" ref="F6:F11" si="1">SUM(B6:E6)</f>
        <v>5329858.6399999997</v>
      </c>
      <c r="G6" s="53">
        <f t="shared" ref="G6:G11" si="2">B6</f>
        <v>3891668</v>
      </c>
      <c r="L6" s="48">
        <f>L7+L8+L9+L10</f>
        <v>3915338.7533875341</v>
      </c>
      <c r="M6" s="49">
        <f>B6-L6</f>
        <v>-23670.75338753406</v>
      </c>
    </row>
    <row r="7" spans="1:13" s="52" customFormat="1" ht="21.75" customHeight="1" outlineLevel="1">
      <c r="A7" s="50" t="s">
        <v>71</v>
      </c>
      <c r="B7" s="51">
        <f>Harmonogram!D13</f>
        <v>3819868</v>
      </c>
      <c r="C7" s="51">
        <f>Harmonogram!E13</f>
        <v>0</v>
      </c>
      <c r="D7" s="51">
        <f>Harmonogram!F13</f>
        <v>878569.64</v>
      </c>
      <c r="E7" s="51">
        <f>Harmonogram!G13</f>
        <v>0</v>
      </c>
      <c r="F7" s="51">
        <f t="shared" si="1"/>
        <v>4698437.6399999997</v>
      </c>
      <c r="G7" s="51">
        <f t="shared" si="2"/>
        <v>3819868</v>
      </c>
      <c r="I7" s="112"/>
      <c r="J7" s="112"/>
      <c r="L7" s="53">
        <f>'[10]w PLN'!$B$27</f>
        <v>3357723.5772357723</v>
      </c>
      <c r="M7" s="49"/>
    </row>
    <row r="8" spans="1:13" s="52" customFormat="1" ht="21.75" customHeight="1" outlineLevel="1">
      <c r="A8" s="50" t="s">
        <v>72</v>
      </c>
      <c r="B8" s="51">
        <f>Harmonogram!D37+Harmonogram!D38</f>
        <v>71800</v>
      </c>
      <c r="C8" s="51">
        <f>Harmonogram!E37+Harmonogram!E38</f>
        <v>0</v>
      </c>
      <c r="D8" s="51">
        <f>Harmonogram!F37+Harmonogram!F38</f>
        <v>16514</v>
      </c>
      <c r="E8" s="51">
        <f>Harmonogram!G37+Harmonogram!G38</f>
        <v>0</v>
      </c>
      <c r="F8" s="51">
        <f t="shared" si="1"/>
        <v>88314</v>
      </c>
      <c r="G8" s="51">
        <f t="shared" si="2"/>
        <v>71800</v>
      </c>
      <c r="I8" s="112"/>
      <c r="J8" s="112"/>
      <c r="L8" s="53"/>
      <c r="M8" s="49"/>
    </row>
    <row r="9" spans="1:13" s="52" customFormat="1" ht="26.25" customHeight="1" outlineLevel="1">
      <c r="A9" s="50" t="s">
        <v>73</v>
      </c>
      <c r="B9" s="51">
        <f>Harmonogram!D30</f>
        <v>0</v>
      </c>
      <c r="C9" s="51">
        <f>Harmonogram!E30</f>
        <v>389000</v>
      </c>
      <c r="D9" s="51">
        <f>Harmonogram!F30</f>
        <v>0</v>
      </c>
      <c r="E9" s="51">
        <f>Harmonogram!G30</f>
        <v>89470</v>
      </c>
      <c r="F9" s="51">
        <f t="shared" si="1"/>
        <v>478470</v>
      </c>
      <c r="G9" s="51">
        <f t="shared" si="2"/>
        <v>0</v>
      </c>
      <c r="I9" s="112"/>
      <c r="J9" s="112"/>
      <c r="L9" s="53">
        <f>'[10]w PLN'!$B$26</f>
        <v>557615.17615176155</v>
      </c>
      <c r="M9" s="49"/>
    </row>
    <row r="10" spans="1:13" s="52" customFormat="1" ht="26.25" customHeight="1" outlineLevel="1">
      <c r="A10" s="50" t="s">
        <v>74</v>
      </c>
      <c r="B10" s="51">
        <f>Harmonogram!D36</f>
        <v>0</v>
      </c>
      <c r="C10" s="51">
        <f>Harmonogram!E36</f>
        <v>52550.41</v>
      </c>
      <c r="D10" s="51">
        <f>Harmonogram!F36</f>
        <v>0</v>
      </c>
      <c r="E10" s="51">
        <f>Harmonogram!G36</f>
        <v>12086.59</v>
      </c>
      <c r="F10" s="51">
        <f t="shared" si="1"/>
        <v>64637</v>
      </c>
      <c r="G10" s="51">
        <f t="shared" si="2"/>
        <v>0</v>
      </c>
      <c r="I10" s="112"/>
      <c r="J10" s="112"/>
      <c r="L10" s="53"/>
      <c r="M10" s="49"/>
    </row>
    <row r="11" spans="1:13" ht="23.25" customHeight="1">
      <c r="A11" s="54" t="s">
        <v>18</v>
      </c>
      <c r="B11" s="113" t="e">
        <f>Harmonogram!D26-Harmonogram!D23</f>
        <v>#REF!</v>
      </c>
      <c r="C11" s="113">
        <f>Harmonogram!E26-Harmonogram!E23</f>
        <v>23652654.389999997</v>
      </c>
      <c r="D11" s="113" t="e">
        <f>Harmonogram!F26-Harmonogram!F23</f>
        <v>#REF!</v>
      </c>
      <c r="E11" s="113">
        <f>Harmonogram!G26-Harmonogram!G23</f>
        <v>5440110.5199999996</v>
      </c>
      <c r="F11" s="53" t="e">
        <f t="shared" si="1"/>
        <v>#REF!</v>
      </c>
      <c r="G11" s="53" t="e">
        <f t="shared" si="2"/>
        <v>#REF!</v>
      </c>
      <c r="L11" s="53">
        <f>'[10]w PLN'!$B$22+'[10]w PLN'!$B$23+'[10]w PLN'!$B$24</f>
        <v>98223996.238130078</v>
      </c>
      <c r="M11" s="49" t="e">
        <f>B11-L11</f>
        <v>#REF!</v>
      </c>
    </row>
    <row r="12" spans="1:13" ht="23.25" customHeight="1">
      <c r="A12" s="55" t="s">
        <v>75</v>
      </c>
      <c r="B12" s="113" t="e">
        <f>Harmonogram!D23</f>
        <v>#REF!</v>
      </c>
      <c r="C12" s="113">
        <f>Harmonogram!E23</f>
        <v>0</v>
      </c>
      <c r="D12" s="113" t="e">
        <f>Harmonogram!F23</f>
        <v>#REF!</v>
      </c>
      <c r="E12" s="113">
        <f>Harmonogram!G23</f>
        <v>0</v>
      </c>
      <c r="F12" s="53" t="e">
        <f t="shared" ref="F12:F14" si="3">SUM(B12:E12)</f>
        <v>#REF!</v>
      </c>
      <c r="G12" s="53" t="e">
        <f t="shared" ref="G12:G14" si="4">B12</f>
        <v>#REF!</v>
      </c>
      <c r="L12" s="53">
        <f>'[10]w PLN'!$B$25</f>
        <v>5097560.9756097561</v>
      </c>
      <c r="M12" s="49"/>
    </row>
    <row r="13" spans="1:13" ht="23.25" customHeight="1" outlineLevel="1">
      <c r="A13" s="51" t="s">
        <v>76</v>
      </c>
      <c r="B13" s="51" t="e">
        <f>Harmonogram!D25</f>
        <v>#REF!</v>
      </c>
      <c r="C13" s="51">
        <f>Harmonogram!E25</f>
        <v>0</v>
      </c>
      <c r="D13" s="51" t="e">
        <f>Harmonogram!F25</f>
        <v>#REF!</v>
      </c>
      <c r="E13" s="51">
        <f>Harmonogram!G25</f>
        <v>0</v>
      </c>
      <c r="F13" s="51" t="e">
        <f t="shared" si="3"/>
        <v>#REF!</v>
      </c>
      <c r="G13" s="51" t="e">
        <f t="shared" si="4"/>
        <v>#REF!</v>
      </c>
      <c r="L13" s="53"/>
      <c r="M13" s="53"/>
    </row>
    <row r="14" spans="1:13" ht="23.25" customHeight="1" outlineLevel="1">
      <c r="A14" s="51" t="s">
        <v>18</v>
      </c>
      <c r="B14" s="51" t="e">
        <f>Harmonogram!D24</f>
        <v>#REF!</v>
      </c>
      <c r="C14" s="51">
        <f>Harmonogram!E24</f>
        <v>0</v>
      </c>
      <c r="D14" s="51" t="e">
        <f>Harmonogram!F24</f>
        <v>#REF!</v>
      </c>
      <c r="E14" s="51">
        <f>Harmonogram!G24</f>
        <v>0</v>
      </c>
      <c r="F14" s="51" t="e">
        <f t="shared" si="3"/>
        <v>#REF!</v>
      </c>
      <c r="G14" s="51" t="e">
        <f t="shared" si="4"/>
        <v>#REF!</v>
      </c>
      <c r="L14" s="53"/>
      <c r="M14" s="53"/>
    </row>
    <row r="15" spans="1:13" ht="23.25" customHeight="1">
      <c r="A15" s="54" t="s">
        <v>77</v>
      </c>
      <c r="B15" s="113" t="e">
        <f>Harmonogram!D28+Harmonogram!D39</f>
        <v>#REF!</v>
      </c>
      <c r="C15" s="113">
        <f>Harmonogram!E28+Harmonogram!E39</f>
        <v>591316.36</v>
      </c>
      <c r="D15" s="113" t="e">
        <f>Harmonogram!F28+Harmonogram!F39</f>
        <v>#REF!</v>
      </c>
      <c r="E15" s="113">
        <f>Harmonogram!G28+Harmonogram!G39</f>
        <v>136002.76</v>
      </c>
      <c r="F15" s="53" t="e">
        <f t="shared" ref="F15:F21" si="5">SUM(B15:E15)</f>
        <v>#REF!</v>
      </c>
      <c r="G15" s="53" t="e">
        <f t="shared" ref="G15:G21" si="6">B15</f>
        <v>#REF!</v>
      </c>
      <c r="L15" s="53">
        <f>L16+L17+L18+L19</f>
        <v>4325320.8357078172</v>
      </c>
      <c r="M15" s="53" t="e">
        <f t="shared" ref="M15:M21" si="7">B15-L15</f>
        <v>#REF!</v>
      </c>
    </row>
    <row r="16" spans="1:13" ht="20.25" customHeight="1" outlineLevel="1">
      <c r="A16" s="56" t="s">
        <v>78</v>
      </c>
      <c r="B16" s="51" t="e">
        <f>Harmonogram!D28</f>
        <v>#REF!</v>
      </c>
      <c r="C16" s="51">
        <f>Harmonogram!E28</f>
        <v>591316.36</v>
      </c>
      <c r="D16" s="51" t="e">
        <f>Harmonogram!F28</f>
        <v>#REF!</v>
      </c>
      <c r="E16" s="51">
        <f>Harmonogram!G28</f>
        <v>136002.76</v>
      </c>
      <c r="F16" s="51" t="e">
        <f t="shared" si="5"/>
        <v>#REF!</v>
      </c>
      <c r="G16" s="51" t="e">
        <f t="shared" si="6"/>
        <v>#REF!</v>
      </c>
      <c r="L16" s="53">
        <f>'[10]w PLN'!$B$30</f>
        <v>3245320.8357078177</v>
      </c>
      <c r="M16" s="53" t="e">
        <f t="shared" si="7"/>
        <v>#REF!</v>
      </c>
    </row>
    <row r="17" spans="1:13" outlineLevel="1">
      <c r="A17" s="56" t="s">
        <v>53</v>
      </c>
      <c r="B17" s="51">
        <f>Harmonogram!D40</f>
        <v>0</v>
      </c>
      <c r="C17" s="51">
        <f>Harmonogram!E40</f>
        <v>0</v>
      </c>
      <c r="D17" s="51">
        <f>Harmonogram!F40</f>
        <v>0</v>
      </c>
      <c r="E17" s="51">
        <f>Harmonogram!G40</f>
        <v>0</v>
      </c>
      <c r="F17" s="51">
        <f t="shared" ref="F17:F20" si="8">SUM(B17:E17)</f>
        <v>0</v>
      </c>
      <c r="G17" s="51">
        <f t="shared" ref="G17:G20" si="9">B17</f>
        <v>0</v>
      </c>
      <c r="L17" s="53">
        <f>'[10]w PLN'!$B$31</f>
        <v>1080000</v>
      </c>
      <c r="M17" s="53">
        <f t="shared" si="7"/>
        <v>-1080000</v>
      </c>
    </row>
    <row r="18" spans="1:13" outlineLevel="1">
      <c r="A18" s="56" t="s">
        <v>40</v>
      </c>
      <c r="B18" s="51">
        <f>Harmonogram!D41</f>
        <v>1035000</v>
      </c>
      <c r="C18" s="51">
        <f>Harmonogram!E41</f>
        <v>0</v>
      </c>
      <c r="D18" s="51">
        <f>Harmonogram!F41</f>
        <v>0</v>
      </c>
      <c r="E18" s="51">
        <f>Harmonogram!G41</f>
        <v>0</v>
      </c>
      <c r="F18" s="51">
        <f t="shared" si="8"/>
        <v>1035000</v>
      </c>
      <c r="G18" s="51">
        <f t="shared" si="9"/>
        <v>1035000</v>
      </c>
      <c r="L18" s="53"/>
      <c r="M18" s="53">
        <f t="shared" si="7"/>
        <v>1035000</v>
      </c>
    </row>
    <row r="19" spans="1:13" ht="20.399999999999999" outlineLevel="1">
      <c r="A19" s="50" t="s">
        <v>56</v>
      </c>
      <c r="B19" s="51">
        <f>Harmonogram!D42</f>
        <v>45000</v>
      </c>
      <c r="C19" s="51">
        <f>Harmonogram!E42</f>
        <v>0</v>
      </c>
      <c r="D19" s="51">
        <f>Harmonogram!F42</f>
        <v>10350</v>
      </c>
      <c r="E19" s="51">
        <f>Harmonogram!G42</f>
        <v>0</v>
      </c>
      <c r="F19" s="51">
        <f t="shared" si="8"/>
        <v>55350</v>
      </c>
      <c r="G19" s="51">
        <f t="shared" si="9"/>
        <v>45000</v>
      </c>
      <c r="L19" s="53"/>
      <c r="M19" s="53">
        <f t="shared" si="7"/>
        <v>45000</v>
      </c>
    </row>
    <row r="20" spans="1:13" ht="20.399999999999999" outlineLevel="1">
      <c r="A20" s="50" t="s">
        <v>41</v>
      </c>
      <c r="B20" s="51">
        <f>Harmonogram!D43</f>
        <v>0</v>
      </c>
      <c r="C20" s="51">
        <f>Harmonogram!E43</f>
        <v>0</v>
      </c>
      <c r="D20" s="51">
        <f>Harmonogram!F43</f>
        <v>0</v>
      </c>
      <c r="E20" s="51">
        <f>Harmonogram!G43</f>
        <v>0</v>
      </c>
      <c r="F20" s="51">
        <f t="shared" si="8"/>
        <v>0</v>
      </c>
      <c r="G20" s="51">
        <f t="shared" si="9"/>
        <v>0</v>
      </c>
      <c r="L20" s="53"/>
      <c r="M20" s="53"/>
    </row>
    <row r="21" spans="1:13" ht="24" customHeight="1">
      <c r="A21" s="54" t="s">
        <v>79</v>
      </c>
      <c r="B21" s="113">
        <f>Harmonogram!D29</f>
        <v>134146.34</v>
      </c>
      <c r="C21" s="113">
        <f>Harmonogram!E29</f>
        <v>0</v>
      </c>
      <c r="D21" s="113">
        <f>Harmonogram!F29</f>
        <v>30853.66</v>
      </c>
      <c r="E21" s="113">
        <f>Harmonogram!G29</f>
        <v>0</v>
      </c>
      <c r="F21" s="53">
        <f t="shared" si="5"/>
        <v>165000</v>
      </c>
      <c r="G21" s="53">
        <f t="shared" si="6"/>
        <v>134146.34</v>
      </c>
      <c r="L21" s="53">
        <f>'[10]w PLN'!$B$29</f>
        <v>121951.21951219512</v>
      </c>
      <c r="M21" s="53">
        <f t="shared" si="7"/>
        <v>12195.120487804874</v>
      </c>
    </row>
    <row r="22" spans="1:13" ht="24.75" customHeight="1">
      <c r="A22" s="57" t="s">
        <v>58</v>
      </c>
      <c r="B22" s="58" t="e">
        <f>B6+B11+B15+B21+B12</f>
        <v>#REF!</v>
      </c>
      <c r="C22" s="58">
        <f t="shared" ref="C22:G22" si="10">C6+C11+C15+C21+C12</f>
        <v>24685521.159999996</v>
      </c>
      <c r="D22" s="58" t="e">
        <f t="shared" si="10"/>
        <v>#REF!</v>
      </c>
      <c r="E22" s="58">
        <f t="shared" si="10"/>
        <v>5677669.8699999992</v>
      </c>
      <c r="F22" s="58" t="e">
        <f t="shared" si="10"/>
        <v>#REF!</v>
      </c>
      <c r="G22" s="58" t="e">
        <f t="shared" si="10"/>
        <v>#REF!</v>
      </c>
      <c r="I22" s="115" t="e">
        <f>F22=Harmonogram!H45</f>
        <v>#REF!</v>
      </c>
      <c r="J22" s="115" t="e">
        <f>G22=Harmonogram!I45</f>
        <v>#REF!</v>
      </c>
    </row>
    <row r="23" spans="1:13">
      <c r="A23" s="44"/>
      <c r="B23" s="44"/>
      <c r="C23" s="44"/>
      <c r="D23" s="44"/>
      <c r="E23" s="44"/>
      <c r="F23" s="44"/>
      <c r="G23" s="44"/>
    </row>
    <row r="24" spans="1:13">
      <c r="A24" s="161" t="s">
        <v>43</v>
      </c>
      <c r="B24" s="161"/>
      <c r="C24" s="161"/>
      <c r="D24" s="161"/>
      <c r="E24" s="161"/>
      <c r="F24" s="161"/>
      <c r="G24" s="161"/>
    </row>
    <row r="26" spans="1:13" ht="21.75" customHeight="1">
      <c r="A26" s="45" t="s">
        <v>67</v>
      </c>
      <c r="B26" s="45" t="s">
        <v>3</v>
      </c>
      <c r="C26" s="45"/>
      <c r="D26" s="45" t="s">
        <v>4</v>
      </c>
      <c r="E26" s="45"/>
      <c r="F26" s="45" t="s">
        <v>5</v>
      </c>
      <c r="G26" s="45" t="s">
        <v>6</v>
      </c>
      <c r="L26" s="46" t="s">
        <v>68</v>
      </c>
      <c r="M26" s="46" t="s">
        <v>69</v>
      </c>
    </row>
    <row r="27" spans="1:13" ht="21" customHeight="1">
      <c r="A27" s="47" t="s">
        <v>70</v>
      </c>
      <c r="B27" s="53">
        <f>B28+B29</f>
        <v>195121.95</v>
      </c>
      <c r="C27" s="53">
        <f t="shared" ref="C27:E27" si="11">C28+C29</f>
        <v>189000</v>
      </c>
      <c r="D27" s="53">
        <f t="shared" si="11"/>
        <v>44878.05</v>
      </c>
      <c r="E27" s="53">
        <f t="shared" si="11"/>
        <v>43470</v>
      </c>
      <c r="F27" s="53">
        <f t="shared" ref="F27:F33" si="12">SUM(B27:E27)</f>
        <v>472470</v>
      </c>
      <c r="G27" s="53">
        <f t="shared" ref="G27:G33" si="13">B27</f>
        <v>195121.95</v>
      </c>
      <c r="L27" s="53">
        <f>L28+L29</f>
        <v>384121.95</v>
      </c>
      <c r="M27" s="53">
        <f>B27-L27</f>
        <v>-189000</v>
      </c>
    </row>
    <row r="28" spans="1:13" hidden="1" outlineLevel="1">
      <c r="A28" s="59" t="s">
        <v>71</v>
      </c>
      <c r="B28" s="51">
        <f>Harmonogram!D49</f>
        <v>195121.95</v>
      </c>
      <c r="C28" s="51">
        <f>Harmonogram!E49</f>
        <v>0</v>
      </c>
      <c r="D28" s="51">
        <f>Harmonogram!F49</f>
        <v>44878.05</v>
      </c>
      <c r="E28" s="51">
        <f>Harmonogram!G49</f>
        <v>0</v>
      </c>
      <c r="F28" s="51">
        <f t="shared" si="12"/>
        <v>240000</v>
      </c>
      <c r="G28" s="51">
        <f t="shared" si="13"/>
        <v>195121.95</v>
      </c>
      <c r="L28" s="53">
        <v>195121.95</v>
      </c>
      <c r="M28" s="53"/>
    </row>
    <row r="29" spans="1:13" ht="25.5" hidden="1" customHeight="1" outlineLevel="1">
      <c r="A29" s="59" t="s">
        <v>73</v>
      </c>
      <c r="B29" s="51">
        <f>Harmonogram!D55</f>
        <v>0</v>
      </c>
      <c r="C29" s="51">
        <f>Harmonogram!E55</f>
        <v>189000</v>
      </c>
      <c r="D29" s="51">
        <f>Harmonogram!F55</f>
        <v>0</v>
      </c>
      <c r="E29" s="51">
        <f>Harmonogram!G55</f>
        <v>43470</v>
      </c>
      <c r="F29" s="51">
        <f t="shared" si="12"/>
        <v>232470</v>
      </c>
      <c r="G29" s="51">
        <f t="shared" si="13"/>
        <v>0</v>
      </c>
      <c r="L29" s="53">
        <f>'[10]w PLN'!$B$4</f>
        <v>189000</v>
      </c>
      <c r="M29" s="53"/>
    </row>
    <row r="30" spans="1:13" ht="20.399999999999999" collapsed="1">
      <c r="A30" s="55" t="s">
        <v>80</v>
      </c>
      <c r="B30" s="53">
        <f>Harmonogram!D50</f>
        <v>93658536.590000004</v>
      </c>
      <c r="C30" s="53">
        <f>Harmonogram!E50</f>
        <v>0</v>
      </c>
      <c r="D30" s="53">
        <f>Harmonogram!F50</f>
        <v>21541463.420000002</v>
      </c>
      <c r="E30" s="53">
        <f>Harmonogram!G50</f>
        <v>0</v>
      </c>
      <c r="F30" s="53">
        <f t="shared" si="12"/>
        <v>115200000.01000001</v>
      </c>
      <c r="G30" s="53">
        <f t="shared" si="13"/>
        <v>93658536.590000004</v>
      </c>
      <c r="L30" s="53">
        <v>93658536.590000004</v>
      </c>
      <c r="M30" s="53">
        <f t="shared" ref="M30:M38" si="14">B30-L30</f>
        <v>0</v>
      </c>
    </row>
    <row r="31" spans="1:13" ht="26.25" customHeight="1">
      <c r="A31" s="54" t="s">
        <v>18</v>
      </c>
      <c r="B31" s="53">
        <f>Harmonogram!D51</f>
        <v>4682926.83</v>
      </c>
      <c r="C31" s="53">
        <f>Harmonogram!E51</f>
        <v>0</v>
      </c>
      <c r="D31" s="53">
        <f>Harmonogram!F51</f>
        <v>1077073.17</v>
      </c>
      <c r="E31" s="53">
        <f>Harmonogram!G51</f>
        <v>0</v>
      </c>
      <c r="F31" s="53">
        <f t="shared" si="12"/>
        <v>5760000</v>
      </c>
      <c r="G31" s="53">
        <f t="shared" si="13"/>
        <v>4682926.83</v>
      </c>
      <c r="L31" s="53">
        <v>4682926.83</v>
      </c>
      <c r="M31" s="53">
        <f t="shared" si="14"/>
        <v>0</v>
      </c>
    </row>
    <row r="32" spans="1:13" ht="27" customHeight="1">
      <c r="A32" s="54" t="s">
        <v>39</v>
      </c>
      <c r="B32" s="48">
        <f>B33+B34+B35+B36+B37</f>
        <v>774829.27</v>
      </c>
      <c r="C32" s="48">
        <f t="shared" ref="C32:E32" si="15">C33+C34+C35+C36+C37</f>
        <v>0</v>
      </c>
      <c r="D32" s="48">
        <f t="shared" si="15"/>
        <v>37496.729999999996</v>
      </c>
      <c r="E32" s="48">
        <f t="shared" si="15"/>
        <v>0</v>
      </c>
      <c r="F32" s="53">
        <f t="shared" si="12"/>
        <v>812326</v>
      </c>
      <c r="G32" s="53">
        <f t="shared" si="13"/>
        <v>774829.27</v>
      </c>
      <c r="L32" s="53">
        <f>L33+L34+L35+L36+L37</f>
        <v>774829.26829268294</v>
      </c>
      <c r="M32" s="49">
        <f t="shared" si="14"/>
        <v>1.7073170747607946E-3</v>
      </c>
    </row>
    <row r="33" spans="1:13" hidden="1" outlineLevel="1">
      <c r="A33" s="56" t="s">
        <v>78</v>
      </c>
      <c r="B33" s="114">
        <f>Harmonogram!D53</f>
        <v>126829.27</v>
      </c>
      <c r="C33" s="114">
        <f>Harmonogram!E53</f>
        <v>0</v>
      </c>
      <c r="D33" s="114">
        <f>Harmonogram!F53</f>
        <v>29170.73</v>
      </c>
      <c r="E33" s="114">
        <f>Harmonogram!G53</f>
        <v>0</v>
      </c>
      <c r="F33" s="114">
        <f t="shared" si="12"/>
        <v>156000</v>
      </c>
      <c r="G33" s="114">
        <f t="shared" si="13"/>
        <v>126829.27</v>
      </c>
      <c r="L33" s="53">
        <v>126829.268292683</v>
      </c>
      <c r="M33" s="53">
        <f t="shared" si="14"/>
        <v>1.7073170020012185E-3</v>
      </c>
    </row>
    <row r="34" spans="1:13" hidden="1" outlineLevel="1">
      <c r="A34" s="56" t="s">
        <v>53</v>
      </c>
      <c r="B34" s="114">
        <f>Harmonogram!D60</f>
        <v>16200</v>
      </c>
      <c r="C34" s="114">
        <f>Harmonogram!E60</f>
        <v>0</v>
      </c>
      <c r="D34" s="114">
        <f>Harmonogram!F60</f>
        <v>3726</v>
      </c>
      <c r="E34" s="114">
        <f>Harmonogram!G60</f>
        <v>0</v>
      </c>
      <c r="F34" s="114">
        <f t="shared" ref="F34:F37" si="16">SUM(B34:E34)</f>
        <v>19926</v>
      </c>
      <c r="G34" s="114">
        <f t="shared" ref="G34:G37" si="17">B34</f>
        <v>16200</v>
      </c>
      <c r="L34" s="53">
        <v>648000</v>
      </c>
      <c r="M34" s="53">
        <f t="shared" si="14"/>
        <v>-631800</v>
      </c>
    </row>
    <row r="35" spans="1:13" hidden="1" outlineLevel="1">
      <c r="A35" s="56" t="s">
        <v>40</v>
      </c>
      <c r="B35" s="114">
        <f>Harmonogram!D61</f>
        <v>552800</v>
      </c>
      <c r="C35" s="114">
        <f>Harmonogram!E61</f>
        <v>0</v>
      </c>
      <c r="D35" s="114">
        <f>Harmonogram!F61</f>
        <v>0</v>
      </c>
      <c r="E35" s="114">
        <f>Harmonogram!G61</f>
        <v>0</v>
      </c>
      <c r="F35" s="114">
        <f t="shared" si="16"/>
        <v>552800</v>
      </c>
      <c r="G35" s="114">
        <f t="shared" si="17"/>
        <v>552800</v>
      </c>
      <c r="L35" s="53"/>
      <c r="M35" s="53">
        <f t="shared" si="14"/>
        <v>552800</v>
      </c>
    </row>
    <row r="36" spans="1:13" ht="36.75" hidden="1" customHeight="1" outlineLevel="1">
      <c r="A36" s="50" t="s">
        <v>56</v>
      </c>
      <c r="B36" s="114">
        <f>Harmonogram!D62</f>
        <v>20000</v>
      </c>
      <c r="C36" s="114">
        <f>Harmonogram!E62</f>
        <v>0</v>
      </c>
      <c r="D36" s="114">
        <f>Harmonogram!F62</f>
        <v>4600</v>
      </c>
      <c r="E36" s="114">
        <f>Harmonogram!G62</f>
        <v>0</v>
      </c>
      <c r="F36" s="114">
        <f t="shared" si="16"/>
        <v>24600</v>
      </c>
      <c r="G36" s="114">
        <f t="shared" si="17"/>
        <v>20000</v>
      </c>
      <c r="L36" s="53"/>
      <c r="M36" s="53">
        <f t="shared" si="14"/>
        <v>20000</v>
      </c>
    </row>
    <row r="37" spans="1:13" ht="30.75" hidden="1" customHeight="1" outlineLevel="1">
      <c r="A37" s="50" t="s">
        <v>41</v>
      </c>
      <c r="B37" s="114">
        <f>Harmonogram!D63</f>
        <v>59000</v>
      </c>
      <c r="C37" s="114">
        <f>Harmonogram!E63</f>
        <v>0</v>
      </c>
      <c r="D37" s="114">
        <f>Harmonogram!F63</f>
        <v>0</v>
      </c>
      <c r="E37" s="114">
        <f>Harmonogram!G63</f>
        <v>0</v>
      </c>
      <c r="F37" s="114">
        <f t="shared" si="16"/>
        <v>59000</v>
      </c>
      <c r="G37" s="114">
        <f t="shared" si="17"/>
        <v>59000</v>
      </c>
      <c r="L37" s="53"/>
      <c r="M37" s="53">
        <f t="shared" si="14"/>
        <v>59000</v>
      </c>
    </row>
    <row r="38" spans="1:13" ht="23.25" customHeight="1" collapsed="1">
      <c r="A38" s="54" t="s">
        <v>79</v>
      </c>
      <c r="B38" s="60">
        <f>Harmonogram!D54</f>
        <v>4065.04</v>
      </c>
      <c r="C38" s="60">
        <f>Harmonogram!E54</f>
        <v>0</v>
      </c>
      <c r="D38" s="60">
        <f>Harmonogram!F54</f>
        <v>934.96</v>
      </c>
      <c r="E38" s="60">
        <f>Harmonogram!G54</f>
        <v>0</v>
      </c>
      <c r="F38" s="53">
        <f>SUM(B38:E38)</f>
        <v>5000</v>
      </c>
      <c r="G38" s="53">
        <f>B38</f>
        <v>4065.04</v>
      </c>
      <c r="L38" s="53">
        <v>16260.16</v>
      </c>
      <c r="M38" s="53">
        <f t="shared" si="14"/>
        <v>-12195.119999999999</v>
      </c>
    </row>
    <row r="39" spans="1:13" ht="23.25" customHeight="1">
      <c r="A39" s="57" t="s">
        <v>58</v>
      </c>
      <c r="B39" s="58">
        <f>B27+B30+B31+B32+B38</f>
        <v>99315479.680000007</v>
      </c>
      <c r="C39" s="58">
        <f t="shared" ref="C39:G39" si="18">C27+C30+C31+C32+C38</f>
        <v>189000</v>
      </c>
      <c r="D39" s="58">
        <f t="shared" si="18"/>
        <v>22701846.330000002</v>
      </c>
      <c r="E39" s="58">
        <f t="shared" si="18"/>
        <v>43470</v>
      </c>
      <c r="F39" s="58">
        <f t="shared" si="18"/>
        <v>122249796.01000001</v>
      </c>
      <c r="G39" s="58">
        <f t="shared" si="18"/>
        <v>99315479.680000007</v>
      </c>
      <c r="H39" s="115"/>
      <c r="I39" s="115" t="b">
        <f>F39=Harmonogram!H64</f>
        <v>1</v>
      </c>
      <c r="J39" s="115" t="b">
        <f>G39=Harmonogram!I64</f>
        <v>1</v>
      </c>
      <c r="L39" s="53"/>
      <c r="M39" s="53"/>
    </row>
  </sheetData>
  <mergeCells count="3">
    <mergeCell ref="A1:G1"/>
    <mergeCell ref="A3:G3"/>
    <mergeCell ref="A24:G2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Harmonogram</vt:lpstr>
      <vt:lpstr>Budżet_kat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Kasperczyk</dc:creator>
  <cp:lastModifiedBy>Dawid Gierkowski [UM Gorzów Wlkp.]</cp:lastModifiedBy>
  <cp:lastPrinted>2016-10-13T06:57:35Z</cp:lastPrinted>
  <dcterms:created xsi:type="dcterms:W3CDTF">2016-09-30T12:51:15Z</dcterms:created>
  <dcterms:modified xsi:type="dcterms:W3CDTF">2016-11-28T05:38:58Z</dcterms:modified>
</cp:coreProperties>
</file>